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re.entwistle\Documents\Urban\"/>
    </mc:Choice>
  </mc:AlternateContent>
  <bookViews>
    <workbookView xWindow="0" yWindow="0" windowWidth="19200" windowHeight="7050"/>
  </bookViews>
  <sheets>
    <sheet name="Cross-Section Survey" sheetId="1" r:id="rId1"/>
    <sheet name="Work Calculations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25" i="2" l="1"/>
  <c r="B7" i="2"/>
  <c r="C25" i="2"/>
  <c r="A25" i="2"/>
  <c r="A24" i="2"/>
  <c r="D25" i="2"/>
  <c r="E25" i="2"/>
  <c r="B26" i="2"/>
  <c r="C26" i="2"/>
  <c r="A26" i="2"/>
  <c r="D26" i="2"/>
  <c r="E26" i="2"/>
  <c r="B27" i="2"/>
  <c r="C27" i="2"/>
  <c r="A27" i="2"/>
  <c r="D27" i="2"/>
  <c r="E27" i="2"/>
  <c r="B28" i="2"/>
  <c r="C28" i="2"/>
  <c r="A28" i="2"/>
  <c r="D28" i="2"/>
  <c r="E28" i="2"/>
  <c r="B29" i="2"/>
  <c r="C29" i="2"/>
  <c r="A29" i="2"/>
  <c r="D29" i="2"/>
  <c r="E29" i="2"/>
  <c r="B30" i="2"/>
  <c r="C30" i="2"/>
  <c r="A30" i="2"/>
  <c r="D30" i="2"/>
  <c r="E30" i="2"/>
  <c r="B31" i="2"/>
  <c r="C31" i="2"/>
  <c r="A31" i="2"/>
  <c r="D31" i="2"/>
  <c r="E31" i="2"/>
  <c r="B32" i="2"/>
  <c r="C32" i="2"/>
  <c r="A32" i="2"/>
  <c r="D32" i="2"/>
  <c r="E32" i="2"/>
  <c r="B33" i="2"/>
  <c r="C33" i="2"/>
  <c r="A33" i="2"/>
  <c r="D33" i="2"/>
  <c r="E33" i="2"/>
  <c r="B34" i="2"/>
  <c r="C34" i="2"/>
  <c r="A34" i="2"/>
  <c r="D34" i="2"/>
  <c r="E34" i="2"/>
  <c r="B35" i="2"/>
  <c r="C35" i="2"/>
  <c r="A35" i="2"/>
  <c r="D35" i="2"/>
  <c r="E35" i="2"/>
  <c r="B36" i="2"/>
  <c r="C36" i="2"/>
  <c r="A36" i="2"/>
  <c r="D36" i="2"/>
  <c r="E36" i="2"/>
  <c r="B37" i="2"/>
  <c r="C37" i="2"/>
  <c r="A37" i="2"/>
  <c r="D37" i="2"/>
  <c r="E37" i="2"/>
  <c r="B38" i="2"/>
  <c r="C38" i="2"/>
  <c r="A38" i="2"/>
  <c r="D38" i="2"/>
  <c r="E38" i="2"/>
  <c r="B39" i="2"/>
  <c r="C39" i="2"/>
  <c r="A39" i="2"/>
  <c r="D39" i="2"/>
  <c r="E39" i="2"/>
  <c r="B40" i="2"/>
  <c r="C40" i="2"/>
  <c r="A40" i="2"/>
  <c r="D40" i="2"/>
  <c r="E40" i="2"/>
  <c r="B41" i="2"/>
  <c r="C41" i="2"/>
  <c r="A41" i="2"/>
  <c r="D41" i="2"/>
  <c r="E41" i="2"/>
  <c r="B42" i="2"/>
  <c r="C42" i="2"/>
  <c r="A42" i="2"/>
  <c r="D42" i="2"/>
  <c r="E42" i="2"/>
  <c r="B43" i="2"/>
  <c r="C43" i="2"/>
  <c r="A43" i="2"/>
  <c r="D43" i="2"/>
  <c r="E43" i="2"/>
  <c r="B44" i="2"/>
  <c r="C44" i="2"/>
  <c r="A44" i="2"/>
  <c r="D44" i="2"/>
  <c r="E44" i="2"/>
  <c r="B45" i="2"/>
  <c r="C45" i="2"/>
  <c r="A45" i="2"/>
  <c r="D45" i="2"/>
  <c r="E45" i="2"/>
  <c r="B46" i="2"/>
  <c r="C46" i="2"/>
  <c r="A46" i="2"/>
  <c r="D46" i="2"/>
  <c r="E46" i="2"/>
  <c r="B47" i="2"/>
  <c r="C47" i="2"/>
  <c r="A47" i="2"/>
  <c r="D47" i="2"/>
  <c r="E47" i="2"/>
  <c r="B48" i="2"/>
  <c r="C48" i="2"/>
  <c r="A48" i="2"/>
  <c r="D48" i="2"/>
  <c r="E48" i="2"/>
  <c r="B49" i="2"/>
  <c r="C49" i="2"/>
  <c r="A49" i="2"/>
  <c r="D49" i="2"/>
  <c r="E49" i="2"/>
  <c r="B50" i="2"/>
  <c r="C50" i="2"/>
  <c r="A50" i="2"/>
  <c r="D50" i="2"/>
  <c r="E50" i="2"/>
  <c r="B51" i="2"/>
  <c r="C51" i="2"/>
  <c r="A51" i="2"/>
  <c r="D51" i="2"/>
  <c r="E51" i="2"/>
  <c r="B52" i="2"/>
  <c r="C52" i="2"/>
  <c r="A52" i="2"/>
  <c r="D52" i="2"/>
  <c r="E52" i="2"/>
  <c r="B53" i="2"/>
  <c r="C53" i="2"/>
  <c r="A53" i="2"/>
  <c r="D53" i="2"/>
  <c r="E53" i="2"/>
  <c r="B54" i="2"/>
  <c r="C54" i="2"/>
  <c r="A54" i="2"/>
  <c r="D54" i="2"/>
  <c r="E54" i="2"/>
  <c r="B55" i="2"/>
  <c r="C55" i="2"/>
  <c r="A55" i="2"/>
  <c r="D55" i="2"/>
  <c r="E55" i="2"/>
  <c r="B56" i="2"/>
  <c r="C56" i="2"/>
  <c r="A56" i="2"/>
  <c r="D56" i="2"/>
  <c r="E56" i="2"/>
  <c r="B57" i="2"/>
  <c r="C57" i="2"/>
  <c r="A57" i="2"/>
  <c r="D57" i="2"/>
  <c r="E57" i="2"/>
  <c r="B58" i="2"/>
  <c r="C58" i="2"/>
  <c r="A58" i="2"/>
  <c r="D58" i="2"/>
  <c r="E58" i="2"/>
  <c r="B59" i="2"/>
  <c r="C59" i="2"/>
  <c r="A59" i="2"/>
  <c r="D59" i="2"/>
  <c r="E59" i="2"/>
  <c r="B60" i="2"/>
  <c r="C60" i="2"/>
  <c r="A60" i="2"/>
  <c r="D60" i="2"/>
  <c r="E60" i="2"/>
  <c r="D12" i="1"/>
  <c r="F14" i="1"/>
  <c r="B8" i="2"/>
  <c r="F13" i="1"/>
  <c r="C8" i="2"/>
  <c r="A8" i="2"/>
  <c r="A7" i="2"/>
  <c r="D8" i="2"/>
  <c r="E8" i="2"/>
  <c r="F15" i="1"/>
  <c r="B9" i="2"/>
  <c r="C9" i="2"/>
  <c r="A9" i="2"/>
  <c r="D9" i="2"/>
  <c r="E9" i="2"/>
  <c r="F16" i="1"/>
  <c r="B10" i="2"/>
  <c r="C10" i="2"/>
  <c r="A10" i="2"/>
  <c r="D10" i="2"/>
  <c r="E10" i="2"/>
  <c r="F17" i="1"/>
  <c r="B11" i="2"/>
  <c r="C11" i="2"/>
  <c r="A11" i="2"/>
  <c r="D11" i="2"/>
  <c r="E11" i="2"/>
  <c r="F18" i="1"/>
  <c r="B12" i="2"/>
  <c r="C12" i="2"/>
  <c r="A12" i="2"/>
  <c r="D12" i="2"/>
  <c r="E12" i="2"/>
  <c r="F19" i="1"/>
  <c r="B13" i="2"/>
  <c r="C13" i="2"/>
  <c r="A13" i="2"/>
  <c r="D13" i="2"/>
  <c r="E13" i="2"/>
  <c r="F20" i="1"/>
  <c r="B14" i="2"/>
  <c r="C14" i="2"/>
  <c r="A14" i="2"/>
  <c r="D14" i="2"/>
  <c r="E14" i="2"/>
  <c r="F21" i="1"/>
  <c r="B15" i="2"/>
  <c r="C15" i="2"/>
  <c r="A15" i="2"/>
  <c r="D15" i="2"/>
  <c r="E15" i="2"/>
  <c r="F22" i="1"/>
  <c r="B16" i="2"/>
  <c r="C16" i="2"/>
  <c r="A16" i="2"/>
  <c r="D16" i="2"/>
  <c r="E16" i="2"/>
  <c r="F23" i="1"/>
  <c r="B17" i="2"/>
  <c r="C17" i="2"/>
  <c r="A17" i="2"/>
  <c r="D17" i="2"/>
  <c r="E17" i="2"/>
  <c r="F24" i="1"/>
  <c r="B18" i="2"/>
  <c r="C18" i="2"/>
  <c r="A18" i="2"/>
  <c r="D18" i="2"/>
  <c r="E18" i="2"/>
  <c r="F25" i="1"/>
  <c r="B19" i="2"/>
  <c r="C19" i="2"/>
  <c r="A19" i="2"/>
  <c r="D19" i="2"/>
  <c r="E19" i="2"/>
  <c r="F26" i="1"/>
  <c r="B20" i="2"/>
  <c r="C20" i="2"/>
  <c r="A20" i="2"/>
  <c r="D20" i="2"/>
  <c r="E20" i="2"/>
  <c r="F27" i="1"/>
  <c r="B21" i="2"/>
  <c r="C21" i="2"/>
  <c r="A21" i="2"/>
  <c r="D21" i="2"/>
  <c r="E21" i="2"/>
  <c r="F28" i="1"/>
  <c r="B22" i="2"/>
  <c r="C22" i="2"/>
  <c r="A22" i="2"/>
  <c r="D22" i="2"/>
  <c r="E22" i="2"/>
  <c r="F29" i="1"/>
  <c r="B23" i="2"/>
  <c r="C23" i="2"/>
  <c r="A23" i="2"/>
  <c r="D23" i="2"/>
  <c r="E23" i="2"/>
  <c r="F30" i="1"/>
  <c r="B24" i="2"/>
  <c r="C24" i="2"/>
  <c r="D24" i="2"/>
  <c r="E24" i="2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C70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G61" i="2"/>
  <c r="L6" i="1"/>
  <c r="E1" i="3"/>
  <c r="U34" i="1"/>
  <c r="U33" i="1"/>
  <c r="A73" i="2"/>
  <c r="J74" i="1"/>
  <c r="J72" i="1"/>
  <c r="U21" i="1"/>
  <c r="U20" i="1"/>
  <c r="J70" i="1"/>
  <c r="N15" i="1"/>
  <c r="U15" i="1"/>
  <c r="D73" i="2"/>
  <c r="U13" i="1"/>
  <c r="A70" i="2"/>
  <c r="N12" i="1"/>
  <c r="U26" i="1"/>
  <c r="N13" i="1"/>
  <c r="U27" i="1"/>
  <c r="U32" i="1"/>
  <c r="F70" i="2"/>
  <c r="H70" i="2"/>
  <c r="U14" i="1"/>
  <c r="U12" i="1"/>
  <c r="U28" i="1"/>
  <c r="U16" i="1"/>
</calcChain>
</file>

<file path=xl/sharedStrings.xml><?xml version="1.0" encoding="utf-8"?>
<sst xmlns="http://schemas.openxmlformats.org/spreadsheetml/2006/main" count="126" uniqueCount="83">
  <si>
    <t>Cross-Section Form</t>
  </si>
  <si>
    <t>Stream Survey Data Sheet</t>
  </si>
  <si>
    <t>Site:</t>
  </si>
  <si>
    <t xml:space="preserve">Distance, Point, or </t>
  </si>
  <si>
    <t>Back-Sight</t>
  </si>
  <si>
    <t>Height of Instrument</t>
  </si>
  <si>
    <t>Fore-Sight</t>
  </si>
  <si>
    <t>Station</t>
  </si>
  <si>
    <t>BS</t>
  </si>
  <si>
    <t>HI</t>
  </si>
  <si>
    <t>FS</t>
  </si>
  <si>
    <t>Elevation</t>
  </si>
  <si>
    <t>Notes, Comments, Remarks</t>
  </si>
  <si>
    <t>Riffle Cross-Section:</t>
  </si>
  <si>
    <t>Item</t>
  </si>
  <si>
    <t>ft</t>
  </si>
  <si>
    <t>BM</t>
  </si>
  <si>
    <t>----</t>
  </si>
  <si>
    <t>Benchmark</t>
  </si>
  <si>
    <r>
      <t>Area at Bankfull, A</t>
    </r>
    <r>
      <rPr>
        <vertAlign val="subscript"/>
        <sz val="10"/>
        <rFont val="Arial"/>
        <family val="2"/>
      </rPr>
      <t>bkf</t>
    </r>
  </si>
  <si>
    <r>
      <t>ft</t>
    </r>
    <r>
      <rPr>
        <vertAlign val="superscript"/>
        <sz val="10"/>
        <rFont val="Arial"/>
        <family val="2"/>
      </rPr>
      <t>2</t>
    </r>
  </si>
  <si>
    <r>
      <t>Mean Depth at Bankfull, D</t>
    </r>
    <r>
      <rPr>
        <vertAlign val="subscript"/>
        <sz val="10"/>
        <rFont val="Arial"/>
        <family val="2"/>
      </rPr>
      <t>bkf</t>
    </r>
    <r>
      <rPr>
        <sz val="10"/>
        <rFont val="Arial"/>
      </rPr>
      <t>=A</t>
    </r>
    <r>
      <rPr>
        <vertAlign val="subscript"/>
        <sz val="10"/>
        <rFont val="Arial"/>
        <family val="2"/>
      </rPr>
      <t>bkf</t>
    </r>
    <r>
      <rPr>
        <sz val="10"/>
        <rFont val="Arial"/>
      </rPr>
      <t>/W</t>
    </r>
    <r>
      <rPr>
        <vertAlign val="subscript"/>
        <sz val="10"/>
        <rFont val="Arial"/>
        <family val="2"/>
      </rPr>
      <t>bkf</t>
    </r>
  </si>
  <si>
    <r>
      <t>Width at bankfull, W</t>
    </r>
    <r>
      <rPr>
        <vertAlign val="subscript"/>
        <sz val="10"/>
        <rFont val="Arial"/>
        <family val="2"/>
      </rPr>
      <t>bkf</t>
    </r>
  </si>
  <si>
    <r>
      <t>Entrenchment Ratio, ER= Wfpa/W</t>
    </r>
    <r>
      <rPr>
        <vertAlign val="subscript"/>
        <sz val="10"/>
        <rFont val="Arial"/>
        <family val="2"/>
      </rPr>
      <t>bkf</t>
    </r>
  </si>
  <si>
    <t>ft/ft</t>
  </si>
  <si>
    <r>
      <t>Width Flood Prone Area, W</t>
    </r>
    <r>
      <rPr>
        <vertAlign val="subscript"/>
        <sz val="10"/>
        <rFont val="Arial"/>
        <family val="2"/>
      </rPr>
      <t>fpa</t>
    </r>
  </si>
  <si>
    <r>
      <t>Width to Depth Ratio, W/D=W</t>
    </r>
    <r>
      <rPr>
        <vertAlign val="subscript"/>
        <sz val="10"/>
        <rFont val="Arial"/>
        <family val="2"/>
      </rPr>
      <t>bkf</t>
    </r>
    <r>
      <rPr>
        <sz val="10"/>
        <rFont val="Arial"/>
      </rPr>
      <t>/D</t>
    </r>
    <r>
      <rPr>
        <vertAlign val="subscript"/>
        <sz val="10"/>
        <rFont val="Arial"/>
        <family val="2"/>
      </rPr>
      <t>bkf</t>
    </r>
  </si>
  <si>
    <r>
      <t>Maximum Depth Bankfull, D</t>
    </r>
    <r>
      <rPr>
        <vertAlign val="subscript"/>
        <sz val="10"/>
        <rFont val="Arial"/>
        <family val="2"/>
      </rPr>
      <t>max</t>
    </r>
  </si>
  <si>
    <r>
      <t>Bank Height Ratio, BHR=D</t>
    </r>
    <r>
      <rPr>
        <vertAlign val="subscript"/>
        <sz val="10"/>
        <rFont val="Arial"/>
        <family val="2"/>
      </rPr>
      <t>TOB</t>
    </r>
    <r>
      <rPr>
        <sz val="10"/>
        <rFont val="Arial"/>
      </rPr>
      <t>/D</t>
    </r>
    <r>
      <rPr>
        <vertAlign val="subscript"/>
        <sz val="10"/>
        <rFont val="Arial"/>
        <family val="2"/>
      </rPr>
      <t>max</t>
    </r>
  </si>
  <si>
    <r>
      <t>Max Depth Top Low Bank, D</t>
    </r>
    <r>
      <rPr>
        <vertAlign val="subscript"/>
        <sz val="10"/>
        <rFont val="Arial"/>
        <family val="2"/>
      </rPr>
      <t>TOB</t>
    </r>
  </si>
  <si>
    <r>
      <t>Max Depth Ratio=D</t>
    </r>
    <r>
      <rPr>
        <vertAlign val="subscript"/>
        <sz val="10"/>
        <rFont val="Arial"/>
        <family val="2"/>
      </rPr>
      <t>max</t>
    </r>
    <r>
      <rPr>
        <sz val="10"/>
        <rFont val="Arial"/>
      </rPr>
      <t>/D</t>
    </r>
    <r>
      <rPr>
        <vertAlign val="subscript"/>
        <sz val="10"/>
        <rFont val="Arial"/>
        <family val="2"/>
      </rPr>
      <t>bkf</t>
    </r>
  </si>
  <si>
    <t>Longitudinal Profile:</t>
  </si>
  <si>
    <t>Length of Channel Thalweg</t>
  </si>
  <si>
    <t>Slope of Channel</t>
  </si>
  <si>
    <t>Length of valley</t>
  </si>
  <si>
    <t>Sinuosity</t>
  </si>
  <si>
    <t>Elevation Change</t>
  </si>
  <si>
    <t>Pool Cross-Section:</t>
  </si>
  <si>
    <t>Pool Area at Bankfull</t>
  </si>
  <si>
    <t>Pool Area Ratio</t>
  </si>
  <si>
    <r>
      <t>ft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/ft</t>
    </r>
    <r>
      <rPr>
        <vertAlign val="superscript"/>
        <sz val="10"/>
        <rFont val="Arial"/>
        <family val="2"/>
      </rPr>
      <t>2</t>
    </r>
  </si>
  <si>
    <t>Pool Width at Bankfull</t>
  </si>
  <si>
    <t>Pool Width Ratio</t>
  </si>
  <si>
    <t>Pool Max Depth Bankfull</t>
  </si>
  <si>
    <t>Pool Max Depth Ratio</t>
  </si>
  <si>
    <t>Pattern survey</t>
  </si>
  <si>
    <t>Meander Wavelength</t>
  </si>
  <si>
    <t>Meander Wavelength Ratio</t>
  </si>
  <si>
    <t>Meander Belt Width</t>
  </si>
  <si>
    <t>Meander Width Ratio</t>
  </si>
  <si>
    <t>Radius of Curvature</t>
  </si>
  <si>
    <t>Radius of Curvature Ratio</t>
  </si>
  <si>
    <t>Pebble Count Results (reachwide):</t>
  </si>
  <si>
    <t>Median Particle Size, d50</t>
  </si>
  <si>
    <t>mm</t>
  </si>
  <si>
    <t>Unit helper</t>
  </si>
  <si>
    <t>BM=Benchmark</t>
  </si>
  <si>
    <t>Field Measurement</t>
  </si>
  <si>
    <t>Table form</t>
  </si>
  <si>
    <t>LBF=Left Bankfull</t>
  </si>
  <si>
    <t>in</t>
  </si>
  <si>
    <t>in (fraction)</t>
  </si>
  <si>
    <t>LEW=Left Edge Water</t>
  </si>
  <si>
    <t>THL=Thalweg</t>
  </si>
  <si>
    <t>REW=Right Edge Water</t>
  </si>
  <si>
    <t>RBF=Right Bankfull</t>
  </si>
  <si>
    <t>*Instructions: Redefine Graph source data for each site; only enter data in gray cell</t>
  </si>
  <si>
    <t>Cross-Sectional Area Calculation</t>
  </si>
  <si>
    <t>Depth</t>
  </si>
  <si>
    <t>Cell Width</t>
  </si>
  <si>
    <t>Average Cell Depth</t>
  </si>
  <si>
    <t>Incremental Area</t>
  </si>
  <si>
    <t>-----</t>
  </si>
  <si>
    <r>
      <t>Total Area (ft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</si>
  <si>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Key Morphological Parameters</t>
  </si>
  <si>
    <r>
      <t>Bankfull Area (ft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</si>
  <si>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Bankfull Width (ft)</t>
  </si>
  <si>
    <t>Mean bankfull Depth (ft)</t>
  </si>
  <si>
    <t>Width/Depth Ratio</t>
  </si>
  <si>
    <t>Width of Flood Prone Area (ft)</t>
  </si>
  <si>
    <t>Entrenchment Ratio</t>
  </si>
  <si>
    <t>(measured value)</t>
  </si>
  <si>
    <t>*Instructions: Enter data only in gray cells, what is provided is an example.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</si>
</sst>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u/>
      <sz val="10"/>
      <name val="Arial"/>
    </font>
    <font>
      <b/>
      <sz val="14"/>
      <name val="Arial"/>
      <family val="2"/>
    </font>
    <font>
      <b/>
      <u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000000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quotePrefix="1" applyAlignment="1" applyProtection="1">
      <alignment horizontal="center"/>
    </xf>
    <xf numFmtId="0" fontId="0" fillId="0" borderId="0" xfId="0" applyAlignment="1" applyProtection="1">
      <alignment horizontal="right"/>
    </xf>
    <xf numFmtId="164" fontId="0" fillId="0" borderId="5" xfId="0" applyNumberFormat="1" applyBorder="1" applyAlignment="1">
      <alignment horizontal="center"/>
    </xf>
    <xf numFmtId="164" fontId="4" fillId="0" borderId="0" xfId="0" applyNumberFormat="1" applyFont="1"/>
    <xf numFmtId="0" fontId="4" fillId="2" borderId="0" xfId="0" applyFont="1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4" fillId="3" borderId="0" xfId="0" applyNumberFormat="1" applyFont="1" applyFill="1"/>
    <xf numFmtId="164" fontId="0" fillId="3" borderId="5" xfId="0" applyNumberFormat="1" applyFill="1" applyBorder="1" applyAlignment="1">
      <alignment horizontal="center"/>
    </xf>
    <xf numFmtId="164" fontId="0" fillId="3" borderId="0" xfId="0" applyNumberFormat="1" applyFill="1" applyProtection="1"/>
    <xf numFmtId="0" fontId="1" fillId="0" borderId="0" xfId="0" applyFont="1" applyFill="1"/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/>
    <xf numFmtId="0" fontId="0" fillId="0" borderId="9" xfId="0" applyFill="1" applyBorder="1" applyAlignment="1">
      <alignment horizontal="center"/>
    </xf>
    <xf numFmtId="165" fontId="0" fillId="2" borderId="9" xfId="0" applyNumberFormat="1" applyFill="1" applyBorder="1"/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4" xfId="0" applyFill="1" applyBorder="1"/>
    <xf numFmtId="13" fontId="0" fillId="2" borderId="11" xfId="0" applyNumberFormat="1" applyFill="1" applyBorder="1"/>
    <xf numFmtId="0" fontId="0" fillId="2" borderId="12" xfId="0" applyNumberFormat="1" applyFill="1" applyBorder="1"/>
    <xf numFmtId="0" fontId="9" fillId="0" borderId="0" xfId="0" applyFont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5" xfId="0" applyFill="1" applyBorder="1"/>
    <xf numFmtId="0" fontId="0" fillId="0" borderId="0" xfId="0" applyFill="1" applyBorder="1"/>
    <xf numFmtId="0" fontId="0" fillId="0" borderId="0" xfId="0" applyNumberFormat="1" applyFill="1" applyBorder="1"/>
    <xf numFmtId="13" fontId="0" fillId="0" borderId="0" xfId="0" applyNumberFormat="1" applyFill="1" applyBorder="1"/>
    <xf numFmtId="165" fontId="0" fillId="0" borderId="0" xfId="0" applyNumberFormat="1" applyFill="1" applyBorder="1"/>
    <xf numFmtId="164" fontId="4" fillId="4" borderId="0" xfId="0" applyNumberFormat="1" applyFont="1" applyFill="1"/>
    <xf numFmtId="0" fontId="0" fillId="4" borderId="0" xfId="0" applyFill="1"/>
    <xf numFmtId="164" fontId="0" fillId="0" borderId="0" xfId="0" applyNumberFormat="1" applyFill="1" applyProtection="1"/>
    <xf numFmtId="0" fontId="0" fillId="0" borderId="0" xfId="0" applyFill="1" applyProtection="1"/>
    <xf numFmtId="0" fontId="0" fillId="0" borderId="0" xfId="0" applyFill="1"/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2" borderId="0" xfId="0" applyFill="1" applyAlignment="1">
      <alignment horizontal="left"/>
    </xf>
    <xf numFmtId="0" fontId="2" fillId="0" borderId="30" xfId="0" applyFon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3" borderId="37" xfId="0" applyNumberFormat="1" applyFill="1" applyBorder="1" applyAlignment="1">
      <alignment horizontal="center"/>
    </xf>
    <xf numFmtId="0" fontId="0" fillId="0" borderId="38" xfId="0" applyBorder="1" applyAlignment="1">
      <alignment horizontal="center"/>
    </xf>
    <xf numFmtId="164" fontId="0" fillId="3" borderId="38" xfId="0" applyNumberForma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/>
              <a:t>Control cross section 1 from bank to bank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019559902200492E-2"/>
          <c:y val="0.15602872901136094"/>
          <c:w val="0.88141809290953543"/>
          <c:h val="0.680852635685938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'Work Calculations'!$A$7:$A$60</c:f>
              <c:numCache>
                <c:formatCode>General</c:formatCode>
                <c:ptCount val="54"/>
                <c:pt idx="0">
                  <c:v>0</c:v>
                </c:pt>
                <c:pt idx="1">
                  <c:v>3.5</c:v>
                </c:pt>
                <c:pt idx="2">
                  <c:v>5</c:v>
                </c:pt>
                <c:pt idx="3">
                  <c:v>5.5</c:v>
                </c:pt>
                <c:pt idx="4">
                  <c:v>6</c:v>
                </c:pt>
                <c:pt idx="5">
                  <c:v>6.5</c:v>
                </c:pt>
                <c:pt idx="6">
                  <c:v>7</c:v>
                </c:pt>
                <c:pt idx="7">
                  <c:v>7.5</c:v>
                </c:pt>
                <c:pt idx="8">
                  <c:v>8</c:v>
                </c:pt>
                <c:pt idx="9">
                  <c:v>8.5</c:v>
                </c:pt>
                <c:pt idx="10">
                  <c:v>9</c:v>
                </c:pt>
                <c:pt idx="11">
                  <c:v>9.5</c:v>
                </c:pt>
                <c:pt idx="12">
                  <c:v>10</c:v>
                </c:pt>
                <c:pt idx="13">
                  <c:v>10.5</c:v>
                </c:pt>
                <c:pt idx="14">
                  <c:v>11</c:v>
                </c:pt>
                <c:pt idx="15">
                  <c:v>11.5</c:v>
                </c:pt>
                <c:pt idx="16">
                  <c:v>12</c:v>
                </c:pt>
                <c:pt idx="17">
                  <c:v>12.5</c:v>
                </c:pt>
                <c:pt idx="18">
                  <c:v>13</c:v>
                </c:pt>
                <c:pt idx="19">
                  <c:v>13.5</c:v>
                </c:pt>
                <c:pt idx="20">
                  <c:v>14</c:v>
                </c:pt>
                <c:pt idx="21">
                  <c:v>14.5</c:v>
                </c:pt>
                <c:pt idx="22">
                  <c:v>15</c:v>
                </c:pt>
                <c:pt idx="23">
                  <c:v>15.5</c:v>
                </c:pt>
                <c:pt idx="24">
                  <c:v>16</c:v>
                </c:pt>
                <c:pt idx="25">
                  <c:v>16.5</c:v>
                </c:pt>
                <c:pt idx="26">
                  <c:v>17</c:v>
                </c:pt>
                <c:pt idx="27">
                  <c:v>17.5</c:v>
                </c:pt>
                <c:pt idx="28">
                  <c:v>18</c:v>
                </c:pt>
                <c:pt idx="29">
                  <c:v>18.5</c:v>
                </c:pt>
                <c:pt idx="30">
                  <c:v>19</c:v>
                </c:pt>
                <c:pt idx="31">
                  <c:v>19.5</c:v>
                </c:pt>
                <c:pt idx="32">
                  <c:v>20</c:v>
                </c:pt>
                <c:pt idx="33">
                  <c:v>20.5</c:v>
                </c:pt>
                <c:pt idx="34">
                  <c:v>21</c:v>
                </c:pt>
                <c:pt idx="35">
                  <c:v>21.5</c:v>
                </c:pt>
                <c:pt idx="36">
                  <c:v>22</c:v>
                </c:pt>
                <c:pt idx="37">
                  <c:v>22.5</c:v>
                </c:pt>
                <c:pt idx="38">
                  <c:v>23</c:v>
                </c:pt>
                <c:pt idx="39">
                  <c:v>23.5</c:v>
                </c:pt>
                <c:pt idx="40">
                  <c:v>24</c:v>
                </c:pt>
                <c:pt idx="41">
                  <c:v>24.5</c:v>
                </c:pt>
                <c:pt idx="42">
                  <c:v>25</c:v>
                </c:pt>
                <c:pt idx="43">
                  <c:v>25.5</c:v>
                </c:pt>
                <c:pt idx="44">
                  <c:v>26</c:v>
                </c:pt>
                <c:pt idx="45">
                  <c:v>26.5</c:v>
                </c:pt>
                <c:pt idx="46">
                  <c:v>27</c:v>
                </c:pt>
                <c:pt idx="47">
                  <c:v>27.5</c:v>
                </c:pt>
                <c:pt idx="48">
                  <c:v>28</c:v>
                </c:pt>
                <c:pt idx="49">
                  <c:v>28.5</c:v>
                </c:pt>
                <c:pt idx="50">
                  <c:v>29</c:v>
                </c:pt>
                <c:pt idx="51">
                  <c:v>29.2</c:v>
                </c:pt>
                <c:pt idx="52">
                  <c:v>30.2</c:v>
                </c:pt>
                <c:pt idx="53">
                  <c:v>33.799999999999997</c:v>
                </c:pt>
              </c:numCache>
            </c:numRef>
          </c:xVal>
          <c:yVal>
            <c:numRef>
              <c:f>'Work Calculations'!$B$7:$B$60</c:f>
              <c:numCache>
                <c:formatCode>General</c:formatCode>
                <c:ptCount val="54"/>
                <c:pt idx="0">
                  <c:v>98.814999999999998</c:v>
                </c:pt>
                <c:pt idx="1">
                  <c:v>97.105000000000004</c:v>
                </c:pt>
                <c:pt idx="2">
                  <c:v>95.885000000000005</c:v>
                </c:pt>
                <c:pt idx="3">
                  <c:v>95.495000000000005</c:v>
                </c:pt>
                <c:pt idx="4">
                  <c:v>95.275000000000006</c:v>
                </c:pt>
                <c:pt idx="5">
                  <c:v>95.175000000000011</c:v>
                </c:pt>
                <c:pt idx="6">
                  <c:v>95.075000000000003</c:v>
                </c:pt>
                <c:pt idx="7">
                  <c:v>94.635000000000005</c:v>
                </c:pt>
                <c:pt idx="8">
                  <c:v>94.635000000000005</c:v>
                </c:pt>
                <c:pt idx="9">
                  <c:v>94.635000000000005</c:v>
                </c:pt>
                <c:pt idx="10">
                  <c:v>94.715000000000003</c:v>
                </c:pt>
                <c:pt idx="11">
                  <c:v>94.685000000000002</c:v>
                </c:pt>
                <c:pt idx="12">
                  <c:v>94.365000000000009</c:v>
                </c:pt>
                <c:pt idx="13">
                  <c:v>94.545000000000002</c:v>
                </c:pt>
                <c:pt idx="14">
                  <c:v>94.275000000000006</c:v>
                </c:pt>
                <c:pt idx="15">
                  <c:v>94.225000000000009</c:v>
                </c:pt>
                <c:pt idx="16">
                  <c:v>94.285000000000011</c:v>
                </c:pt>
                <c:pt idx="17">
                  <c:v>94.135000000000005</c:v>
                </c:pt>
                <c:pt idx="18">
                  <c:v>94.105000000000004</c:v>
                </c:pt>
                <c:pt idx="19">
                  <c:v>94.325000000000003</c:v>
                </c:pt>
                <c:pt idx="20">
                  <c:v>94.215000000000003</c:v>
                </c:pt>
                <c:pt idx="21">
                  <c:v>94.135000000000005</c:v>
                </c:pt>
                <c:pt idx="22">
                  <c:v>94.375</c:v>
                </c:pt>
                <c:pt idx="23">
                  <c:v>94.265000000000001</c:v>
                </c:pt>
                <c:pt idx="24">
                  <c:v>94.415000000000006</c:v>
                </c:pt>
                <c:pt idx="25">
                  <c:v>94.25500000000001</c:v>
                </c:pt>
                <c:pt idx="26">
                  <c:v>94.385000000000005</c:v>
                </c:pt>
                <c:pt idx="27">
                  <c:v>94.25500000000001</c:v>
                </c:pt>
                <c:pt idx="28">
                  <c:v>94.295000000000002</c:v>
                </c:pt>
                <c:pt idx="29">
                  <c:v>94.39500000000001</c:v>
                </c:pt>
                <c:pt idx="30">
                  <c:v>94.484999999999999</c:v>
                </c:pt>
                <c:pt idx="31">
                  <c:v>94.435000000000002</c:v>
                </c:pt>
                <c:pt idx="32">
                  <c:v>94.50500000000001</c:v>
                </c:pt>
                <c:pt idx="33">
                  <c:v>94.585000000000008</c:v>
                </c:pt>
                <c:pt idx="34">
                  <c:v>94.775000000000006</c:v>
                </c:pt>
                <c:pt idx="35">
                  <c:v>94.835000000000008</c:v>
                </c:pt>
                <c:pt idx="36">
                  <c:v>94.885000000000005</c:v>
                </c:pt>
                <c:pt idx="37">
                  <c:v>94.965000000000003</c:v>
                </c:pt>
                <c:pt idx="38">
                  <c:v>95.025000000000006</c:v>
                </c:pt>
                <c:pt idx="39">
                  <c:v>95.155000000000001</c:v>
                </c:pt>
                <c:pt idx="40">
                  <c:v>95.285000000000011</c:v>
                </c:pt>
                <c:pt idx="41">
                  <c:v>95.435000000000002</c:v>
                </c:pt>
                <c:pt idx="42">
                  <c:v>95.50500000000001</c:v>
                </c:pt>
                <c:pt idx="43">
                  <c:v>95.605000000000004</c:v>
                </c:pt>
                <c:pt idx="44">
                  <c:v>95.675000000000011</c:v>
                </c:pt>
                <c:pt idx="45">
                  <c:v>95.765000000000001</c:v>
                </c:pt>
                <c:pt idx="46">
                  <c:v>95.785000000000011</c:v>
                </c:pt>
                <c:pt idx="47">
                  <c:v>95.835000000000008</c:v>
                </c:pt>
                <c:pt idx="48">
                  <c:v>95.865000000000009</c:v>
                </c:pt>
                <c:pt idx="49">
                  <c:v>95.935000000000002</c:v>
                </c:pt>
                <c:pt idx="50">
                  <c:v>95.935000000000002</c:v>
                </c:pt>
                <c:pt idx="51">
                  <c:v>97.25500000000001</c:v>
                </c:pt>
                <c:pt idx="52">
                  <c:v>100.13500000000001</c:v>
                </c:pt>
                <c:pt idx="53">
                  <c:v>104.13500000000001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E8-4700-8890-78810C858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320728"/>
        <c:axId val="1"/>
      </c:scatterChart>
      <c:valAx>
        <c:axId val="526320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of Station (ft)</a:t>
                </a:r>
              </a:p>
            </c:rich>
          </c:tx>
          <c:layout>
            <c:manualLayout>
              <c:xMode val="edge"/>
              <c:yMode val="edge"/>
              <c:x val="0.44132044220682765"/>
              <c:y val="0.910167439544365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(ft)</a:t>
                </a:r>
              </a:p>
            </c:rich>
          </c:tx>
          <c:layout>
            <c:manualLayout>
              <c:xMode val="edge"/>
              <c:yMode val="edge"/>
              <c:x val="1.9560027867968927E-2"/>
              <c:y val="0.39952818150695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3207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75</xdr:row>
      <xdr:rowOff>152400</xdr:rowOff>
    </xdr:from>
    <xdr:to>
      <xdr:col>8</xdr:col>
      <xdr:colOff>457200</xdr:colOff>
      <xdr:row>95</xdr:row>
      <xdr:rowOff>66675</xdr:rowOff>
    </xdr:to>
    <xdr:graphicFrame macro="">
      <xdr:nvGraphicFramePr>
        <xdr:cNvPr id="1066" name="Chart 1">
          <a:extLst>
            <a:ext uri="{FF2B5EF4-FFF2-40B4-BE49-F238E27FC236}">
              <a16:creationId xmlns:a16="http://schemas.microsoft.com/office/drawing/2014/main" id="{4F14857B-3754-4BF4-A2F4-468A7B945D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6"/>
  <sheetViews>
    <sheetView showGridLines="0" tabSelected="1" workbookViewId="0">
      <selection activeCell="A3" sqref="A3:J3"/>
    </sheetView>
  </sheetViews>
  <sheetFormatPr defaultColWidth="8.81640625" defaultRowHeight="12.5" x14ac:dyDescent="0.25"/>
  <cols>
    <col min="2" max="2" width="11.81640625" customWidth="1"/>
    <col min="3" max="3" width="10.81640625" customWidth="1"/>
    <col min="4" max="4" width="11" customWidth="1"/>
    <col min="5" max="5" width="10.1796875" customWidth="1"/>
    <col min="7" max="7" width="7.1796875" customWidth="1"/>
    <col min="8" max="8" width="11.81640625" customWidth="1"/>
    <col min="9" max="9" width="7" customWidth="1"/>
    <col min="10" max="10" width="6.7265625" customWidth="1"/>
    <col min="13" max="13" width="12.453125" customWidth="1"/>
    <col min="14" max="14" width="5.54296875" bestFit="1" customWidth="1"/>
    <col min="15" max="15" width="4.1796875" style="12" bestFit="1" customWidth="1"/>
    <col min="16" max="16" width="3.81640625" customWidth="1"/>
    <col min="20" max="20" width="6.453125" customWidth="1"/>
    <col min="21" max="21" width="4.453125" bestFit="1" customWidth="1"/>
  </cols>
  <sheetData>
    <row r="2" spans="1:22" ht="18" x14ac:dyDescent="0.4">
      <c r="A2" s="10" t="s">
        <v>0</v>
      </c>
      <c r="K2" s="10" t="s">
        <v>1</v>
      </c>
    </row>
    <row r="3" spans="1:22" x14ac:dyDescent="0.25">
      <c r="A3" s="80" t="s">
        <v>82</v>
      </c>
      <c r="B3" s="80"/>
      <c r="C3" s="80"/>
      <c r="D3" s="80"/>
      <c r="E3" s="80"/>
      <c r="F3" s="80"/>
      <c r="G3" s="80"/>
      <c r="H3" s="80"/>
      <c r="I3" s="80"/>
      <c r="J3" s="80"/>
    </row>
    <row r="6" spans="1:22" ht="13" x14ac:dyDescent="0.3">
      <c r="A6" s="9" t="s">
        <v>2</v>
      </c>
      <c r="B6" s="87"/>
      <c r="C6" s="87"/>
      <c r="K6" s="9" t="s">
        <v>2</v>
      </c>
      <c r="L6" s="13">
        <f>106.656-3.292</f>
        <v>103.364</v>
      </c>
      <c r="M6" s="13"/>
    </row>
    <row r="9" spans="1:22" ht="25.5" thickBot="1" x14ac:dyDescent="0.3">
      <c r="B9" s="8" t="s">
        <v>3</v>
      </c>
      <c r="C9" s="5" t="s">
        <v>4</v>
      </c>
      <c r="D9" s="8" t="s">
        <v>5</v>
      </c>
      <c r="E9" s="5" t="s">
        <v>6</v>
      </c>
    </row>
    <row r="10" spans="1:22" ht="13.5" thickBot="1" x14ac:dyDescent="0.35">
      <c r="B10" s="4" t="s">
        <v>7</v>
      </c>
      <c r="C10" s="4" t="s">
        <v>8</v>
      </c>
      <c r="D10" s="4" t="s">
        <v>9</v>
      </c>
      <c r="E10" s="4" t="s">
        <v>10</v>
      </c>
      <c r="F10" s="7" t="s">
        <v>11</v>
      </c>
      <c r="G10" s="81" t="s">
        <v>12</v>
      </c>
      <c r="H10" s="82"/>
      <c r="I10" s="82"/>
      <c r="J10" s="83"/>
      <c r="K10" s="11" t="s">
        <v>13</v>
      </c>
    </row>
    <row r="11" spans="1:22" ht="13" thickBot="1" x14ac:dyDescent="0.3">
      <c r="A11" s="3" t="s">
        <v>14</v>
      </c>
      <c r="B11" s="63" t="s">
        <v>15</v>
      </c>
      <c r="C11" s="63" t="s">
        <v>15</v>
      </c>
      <c r="D11" s="63" t="s">
        <v>15</v>
      </c>
      <c r="E11" s="63" t="s">
        <v>15</v>
      </c>
      <c r="F11" s="6" t="s">
        <v>15</v>
      </c>
      <c r="G11" s="84"/>
      <c r="H11" s="85"/>
      <c r="I11" s="85"/>
      <c r="J11" s="86"/>
    </row>
    <row r="12" spans="1:22" ht="16" x14ac:dyDescent="0.4">
      <c r="A12" s="2">
        <v>1</v>
      </c>
      <c r="B12" s="15" t="s">
        <v>16</v>
      </c>
      <c r="C12" s="28">
        <v>0.77100000000000002</v>
      </c>
      <c r="D12" s="33">
        <f>F12+C12</f>
        <v>104.13500000000001</v>
      </c>
      <c r="E12" s="16" t="s">
        <v>17</v>
      </c>
      <c r="F12" s="34">
        <v>103.364</v>
      </c>
      <c r="G12" s="74" t="s">
        <v>18</v>
      </c>
      <c r="H12" s="75"/>
      <c r="I12" s="75"/>
      <c r="J12" s="76"/>
      <c r="K12" s="73" t="s">
        <v>19</v>
      </c>
      <c r="L12" s="73"/>
      <c r="M12" s="73"/>
      <c r="N12" s="29">
        <f>'Work Calculations'!A70</f>
        <v>111.33249999999978</v>
      </c>
      <c r="O12" s="14" t="s">
        <v>20</v>
      </c>
      <c r="Q12" s="73" t="s">
        <v>21</v>
      </c>
      <c r="R12" s="73"/>
      <c r="S12" s="73"/>
      <c r="T12" s="73"/>
      <c r="U12" s="29">
        <f>'Work Calculations'!F70</f>
        <v>3.2938609467455562</v>
      </c>
      <c r="V12" s="5" t="s">
        <v>15</v>
      </c>
    </row>
    <row r="13" spans="1:22" ht="15.5" x14ac:dyDescent="0.4">
      <c r="A13" s="1">
        <v>2</v>
      </c>
      <c r="B13" s="56">
        <v>0</v>
      </c>
      <c r="C13" s="17"/>
      <c r="D13" s="17"/>
      <c r="E13" s="27">
        <v>5.32</v>
      </c>
      <c r="F13" s="35">
        <f>$D$12-E13</f>
        <v>98.814999999999998</v>
      </c>
      <c r="G13" s="77"/>
      <c r="H13" s="78"/>
      <c r="I13" s="78"/>
      <c r="J13" s="79"/>
      <c r="K13" s="73" t="s">
        <v>22</v>
      </c>
      <c r="L13" s="73"/>
      <c r="M13" s="73"/>
      <c r="N13" s="29">
        <f>'Work Calculations'!C70</f>
        <v>33.799999999999997</v>
      </c>
      <c r="O13" s="14" t="s">
        <v>15</v>
      </c>
      <c r="Q13" s="73" t="s">
        <v>23</v>
      </c>
      <c r="R13" s="73"/>
      <c r="S13" s="73"/>
      <c r="T13" s="73"/>
      <c r="U13" s="29">
        <f>'Work Calculations'!D73</f>
        <v>0</v>
      </c>
      <c r="V13" s="5" t="s">
        <v>24</v>
      </c>
    </row>
    <row r="14" spans="1:22" ht="15.5" x14ac:dyDescent="0.4">
      <c r="A14" s="1">
        <v>3</v>
      </c>
      <c r="B14" s="56">
        <v>3.5</v>
      </c>
      <c r="C14" s="17"/>
      <c r="D14" s="17"/>
      <c r="E14" s="27">
        <v>7.03</v>
      </c>
      <c r="F14" s="35">
        <f t="shared" ref="F14:F31" si="0">$D$12-E14</f>
        <v>97.105000000000004</v>
      </c>
      <c r="G14" s="77"/>
      <c r="H14" s="78"/>
      <c r="I14" s="78"/>
      <c r="J14" s="79"/>
      <c r="K14" s="73" t="s">
        <v>25</v>
      </c>
      <c r="L14" s="73"/>
      <c r="M14" s="73"/>
      <c r="N14" s="51">
        <v>0</v>
      </c>
      <c r="O14" s="14" t="s">
        <v>15</v>
      </c>
      <c r="Q14" s="73" t="s">
        <v>26</v>
      </c>
      <c r="R14" s="73"/>
      <c r="S14" s="73"/>
      <c r="T14" s="73"/>
      <c r="U14" s="29">
        <f>'Work Calculations'!H70</f>
        <v>10.261513933487544</v>
      </c>
      <c r="V14" s="5" t="s">
        <v>24</v>
      </c>
    </row>
    <row r="15" spans="1:22" ht="15.5" x14ac:dyDescent="0.4">
      <c r="A15" s="1">
        <v>4</v>
      </c>
      <c r="B15" s="57">
        <v>5</v>
      </c>
      <c r="C15" s="17"/>
      <c r="D15" s="17"/>
      <c r="E15" s="27">
        <v>8.25</v>
      </c>
      <c r="F15" s="35">
        <f t="shared" si="0"/>
        <v>95.885000000000005</v>
      </c>
      <c r="G15" s="77"/>
      <c r="H15" s="78"/>
      <c r="I15" s="78"/>
      <c r="J15" s="79"/>
      <c r="K15" s="73" t="s">
        <v>27</v>
      </c>
      <c r="L15" s="73"/>
      <c r="M15" s="73"/>
      <c r="N15" s="25">
        <f>(F12-MIN(F13:F23))</f>
        <v>8.7289999999999992</v>
      </c>
      <c r="O15" s="14" t="s">
        <v>15</v>
      </c>
      <c r="Q15" s="73" t="s">
        <v>28</v>
      </c>
      <c r="R15" s="73"/>
      <c r="S15" s="73"/>
      <c r="T15" s="73"/>
      <c r="U15" s="25">
        <f>IF(N15=0,0,N16/N15)</f>
        <v>0.53958070798487801</v>
      </c>
      <c r="V15" s="5" t="s">
        <v>24</v>
      </c>
    </row>
    <row r="16" spans="1:22" ht="15.5" x14ac:dyDescent="0.4">
      <c r="A16" s="1">
        <v>5</v>
      </c>
      <c r="B16" s="57">
        <v>5.5</v>
      </c>
      <c r="C16" s="17"/>
      <c r="D16" s="17"/>
      <c r="E16" s="27">
        <v>8.64</v>
      </c>
      <c r="F16" s="35">
        <f t="shared" si="0"/>
        <v>95.495000000000005</v>
      </c>
      <c r="G16" s="77"/>
      <c r="H16" s="78"/>
      <c r="I16" s="78"/>
      <c r="J16" s="79"/>
      <c r="K16" s="73" t="s">
        <v>29</v>
      </c>
      <c r="L16" s="73"/>
      <c r="M16" s="73"/>
      <c r="N16" s="51">
        <v>4.71</v>
      </c>
      <c r="O16" s="14" t="s">
        <v>15</v>
      </c>
      <c r="Q16" s="73" t="s">
        <v>30</v>
      </c>
      <c r="R16" s="73"/>
      <c r="S16" s="73"/>
      <c r="T16" s="73"/>
      <c r="U16" s="25">
        <f>IF(U12=0,0,N15/U12)</f>
        <v>2.6500815125861767</v>
      </c>
      <c r="V16" s="5" t="s">
        <v>24</v>
      </c>
    </row>
    <row r="17" spans="1:22" x14ac:dyDescent="0.25">
      <c r="A17" s="1">
        <v>6</v>
      </c>
      <c r="B17" s="57">
        <v>6</v>
      </c>
      <c r="C17" s="17"/>
      <c r="D17" s="17"/>
      <c r="E17" s="27">
        <v>8.86</v>
      </c>
      <c r="F17" s="35">
        <f t="shared" si="0"/>
        <v>95.275000000000006</v>
      </c>
      <c r="G17" s="77"/>
      <c r="H17" s="78"/>
      <c r="I17" s="78"/>
      <c r="J17" s="79"/>
    </row>
    <row r="18" spans="1:22" ht="13" x14ac:dyDescent="0.3">
      <c r="A18" s="1">
        <v>7</v>
      </c>
      <c r="B18" s="57">
        <v>6.5</v>
      </c>
      <c r="C18" s="17"/>
      <c r="D18" s="17"/>
      <c r="E18" s="27">
        <v>8.9600000000000009</v>
      </c>
      <c r="F18" s="35">
        <f t="shared" si="0"/>
        <v>95.175000000000011</v>
      </c>
      <c r="G18" s="77"/>
      <c r="H18" s="78"/>
      <c r="I18" s="78"/>
      <c r="J18" s="79"/>
      <c r="K18" s="11" t="s">
        <v>31</v>
      </c>
    </row>
    <row r="19" spans="1:22" x14ac:dyDescent="0.25">
      <c r="A19" s="1">
        <v>8</v>
      </c>
      <c r="B19" s="57">
        <v>7</v>
      </c>
      <c r="C19" s="17"/>
      <c r="D19" s="17"/>
      <c r="E19" s="27">
        <v>9.06</v>
      </c>
      <c r="F19" s="35">
        <f t="shared" si="0"/>
        <v>95.075000000000003</v>
      </c>
      <c r="G19" s="77"/>
      <c r="H19" s="78"/>
      <c r="I19" s="78"/>
      <c r="J19" s="79"/>
    </row>
    <row r="20" spans="1:22" x14ac:dyDescent="0.25">
      <c r="A20" s="1">
        <v>9</v>
      </c>
      <c r="B20" s="57">
        <v>7.5</v>
      </c>
      <c r="C20" s="17"/>
      <c r="D20" s="17"/>
      <c r="E20" s="27">
        <v>9.5</v>
      </c>
      <c r="F20" s="35">
        <f t="shared" si="0"/>
        <v>94.635000000000005</v>
      </c>
      <c r="G20" s="77"/>
      <c r="H20" s="78"/>
      <c r="I20" s="78"/>
      <c r="J20" s="79"/>
      <c r="K20" s="73" t="s">
        <v>32</v>
      </c>
      <c r="L20" s="73"/>
      <c r="M20" s="73"/>
      <c r="N20" s="52">
        <v>0</v>
      </c>
      <c r="O20" s="14" t="s">
        <v>15</v>
      </c>
      <c r="Q20" s="73" t="s">
        <v>33</v>
      </c>
      <c r="R20" s="73"/>
      <c r="S20" s="73"/>
      <c r="T20" s="73"/>
      <c r="U20">
        <f>IF(N20=0,0,N22/N20)</f>
        <v>0</v>
      </c>
      <c r="V20" s="5" t="s">
        <v>24</v>
      </c>
    </row>
    <row r="21" spans="1:22" x14ac:dyDescent="0.25">
      <c r="A21" s="1">
        <v>10</v>
      </c>
      <c r="B21" s="57">
        <v>8</v>
      </c>
      <c r="C21" s="17"/>
      <c r="D21" s="17"/>
      <c r="E21" s="27">
        <v>9.5</v>
      </c>
      <c r="F21" s="35">
        <f t="shared" si="0"/>
        <v>94.635000000000005</v>
      </c>
      <c r="G21" s="77"/>
      <c r="H21" s="78"/>
      <c r="I21" s="78"/>
      <c r="J21" s="79"/>
      <c r="K21" s="73" t="s">
        <v>34</v>
      </c>
      <c r="L21" s="73"/>
      <c r="M21" s="73"/>
      <c r="N21" s="52">
        <v>0</v>
      </c>
      <c r="O21" s="14" t="s">
        <v>15</v>
      </c>
      <c r="Q21" s="73" t="s">
        <v>35</v>
      </c>
      <c r="R21" s="73"/>
      <c r="S21" s="73"/>
      <c r="T21" s="73"/>
      <c r="U21">
        <f>IF(N21=0,0,N20/N21)</f>
        <v>0</v>
      </c>
      <c r="V21" s="5" t="s">
        <v>24</v>
      </c>
    </row>
    <row r="22" spans="1:22" x14ac:dyDescent="0.25">
      <c r="A22" s="1">
        <v>11</v>
      </c>
      <c r="B22" s="57">
        <v>8.5</v>
      </c>
      <c r="C22" s="17"/>
      <c r="D22" s="17"/>
      <c r="E22" s="27">
        <v>9.5</v>
      </c>
      <c r="F22" s="35">
        <f t="shared" si="0"/>
        <v>94.635000000000005</v>
      </c>
      <c r="G22" s="77"/>
      <c r="H22" s="78"/>
      <c r="I22" s="78"/>
      <c r="J22" s="79"/>
      <c r="K22" s="73" t="s">
        <v>36</v>
      </c>
      <c r="L22" s="73"/>
      <c r="M22" s="73"/>
      <c r="N22" s="52">
        <v>0</v>
      </c>
      <c r="O22" s="14" t="s">
        <v>15</v>
      </c>
    </row>
    <row r="23" spans="1:22" x14ac:dyDescent="0.25">
      <c r="A23" s="1">
        <v>12</v>
      </c>
      <c r="B23" s="57">
        <v>9</v>
      </c>
      <c r="C23" s="17"/>
      <c r="D23" s="17"/>
      <c r="E23" s="27">
        <v>9.42</v>
      </c>
      <c r="F23" s="35">
        <f t="shared" si="0"/>
        <v>94.715000000000003</v>
      </c>
      <c r="G23" s="77"/>
      <c r="H23" s="78"/>
      <c r="I23" s="78"/>
      <c r="J23" s="79"/>
    </row>
    <row r="24" spans="1:22" ht="13" x14ac:dyDescent="0.3">
      <c r="A24" s="1">
        <v>13</v>
      </c>
      <c r="B24" s="57">
        <v>9.5</v>
      </c>
      <c r="C24" s="17"/>
      <c r="D24" s="17"/>
      <c r="E24" s="27">
        <v>9.4499999999999993</v>
      </c>
      <c r="F24" s="35">
        <f t="shared" si="0"/>
        <v>94.685000000000002</v>
      </c>
      <c r="G24" s="77"/>
      <c r="H24" s="78"/>
      <c r="I24" s="78"/>
      <c r="J24" s="79"/>
      <c r="K24" s="11" t="s">
        <v>37</v>
      </c>
    </row>
    <row r="25" spans="1:22" x14ac:dyDescent="0.25">
      <c r="A25" s="1">
        <v>14</v>
      </c>
      <c r="B25" s="57">
        <v>10</v>
      </c>
      <c r="C25" s="17"/>
      <c r="D25" s="17"/>
      <c r="E25" s="27">
        <v>9.77</v>
      </c>
      <c r="F25" s="35">
        <f t="shared" si="0"/>
        <v>94.365000000000009</v>
      </c>
      <c r="G25" s="77"/>
      <c r="H25" s="78"/>
      <c r="I25" s="78"/>
      <c r="J25" s="79"/>
    </row>
    <row r="26" spans="1:22" ht="14.5" x14ac:dyDescent="0.25">
      <c r="A26" s="1">
        <v>15</v>
      </c>
      <c r="B26" s="57">
        <v>10.5</v>
      </c>
      <c r="C26" s="17"/>
      <c r="D26" s="17"/>
      <c r="E26" s="27">
        <v>9.59</v>
      </c>
      <c r="F26" s="35">
        <f t="shared" si="0"/>
        <v>94.545000000000002</v>
      </c>
      <c r="G26" s="77"/>
      <c r="H26" s="78"/>
      <c r="I26" s="78"/>
      <c r="J26" s="79"/>
      <c r="K26" s="73" t="s">
        <v>38</v>
      </c>
      <c r="L26" s="73"/>
      <c r="M26" s="73"/>
      <c r="N26" s="52"/>
      <c r="O26" s="14" t="s">
        <v>20</v>
      </c>
      <c r="Q26" s="73" t="s">
        <v>39</v>
      </c>
      <c r="R26" s="73"/>
      <c r="S26" s="73"/>
      <c r="T26" s="73"/>
      <c r="U26">
        <f>IF(N12=0,0,N26/N12)</f>
        <v>0</v>
      </c>
      <c r="V26" s="14" t="s">
        <v>40</v>
      </c>
    </row>
    <row r="27" spans="1:22" x14ac:dyDescent="0.25">
      <c r="A27" s="1">
        <v>16</v>
      </c>
      <c r="B27" s="57">
        <v>11</v>
      </c>
      <c r="C27" s="17"/>
      <c r="D27" s="17"/>
      <c r="E27" s="27">
        <v>9.86</v>
      </c>
      <c r="F27" s="35">
        <f t="shared" si="0"/>
        <v>94.275000000000006</v>
      </c>
      <c r="G27" s="77"/>
      <c r="H27" s="78"/>
      <c r="I27" s="78"/>
      <c r="J27" s="79"/>
      <c r="K27" s="73" t="s">
        <v>41</v>
      </c>
      <c r="L27" s="73"/>
      <c r="M27" s="73"/>
      <c r="N27" s="52"/>
      <c r="O27" s="14" t="s">
        <v>15</v>
      </c>
      <c r="Q27" s="73" t="s">
        <v>42</v>
      </c>
      <c r="R27" s="73"/>
      <c r="S27" s="73"/>
      <c r="T27" s="73"/>
      <c r="U27">
        <f>IF(N13=0,0,N27/N13)</f>
        <v>0</v>
      </c>
      <c r="V27" s="5" t="s">
        <v>24</v>
      </c>
    </row>
    <row r="28" spans="1:22" x14ac:dyDescent="0.25">
      <c r="A28" s="1">
        <v>17</v>
      </c>
      <c r="B28" s="57">
        <v>11.5</v>
      </c>
      <c r="C28" s="17"/>
      <c r="D28" s="17"/>
      <c r="E28" s="27">
        <v>9.91</v>
      </c>
      <c r="F28" s="35">
        <f t="shared" si="0"/>
        <v>94.225000000000009</v>
      </c>
      <c r="G28" s="77"/>
      <c r="H28" s="78"/>
      <c r="I28" s="78"/>
      <c r="J28" s="79"/>
      <c r="K28" s="73" t="s">
        <v>43</v>
      </c>
      <c r="L28" s="73"/>
      <c r="M28" s="73"/>
      <c r="N28" s="52"/>
      <c r="O28" s="14" t="s">
        <v>15</v>
      </c>
      <c r="Q28" s="73" t="s">
        <v>44</v>
      </c>
      <c r="R28" s="73"/>
      <c r="S28" s="73"/>
      <c r="T28" s="73"/>
      <c r="U28">
        <f>IF(U12=0,0,N28/U12)</f>
        <v>0</v>
      </c>
      <c r="V28" s="5" t="s">
        <v>24</v>
      </c>
    </row>
    <row r="29" spans="1:22" x14ac:dyDescent="0.25">
      <c r="A29" s="1">
        <v>18</v>
      </c>
      <c r="B29" s="57">
        <v>12</v>
      </c>
      <c r="C29" s="17"/>
      <c r="D29" s="17"/>
      <c r="E29" s="27">
        <v>9.85</v>
      </c>
      <c r="F29" s="35">
        <f t="shared" si="0"/>
        <v>94.285000000000011</v>
      </c>
      <c r="G29" s="77"/>
      <c r="H29" s="78"/>
      <c r="I29" s="78"/>
      <c r="J29" s="79"/>
    </row>
    <row r="30" spans="1:22" ht="13" x14ac:dyDescent="0.3">
      <c r="A30" s="1">
        <v>19</v>
      </c>
      <c r="B30" s="57">
        <v>12.5</v>
      </c>
      <c r="C30" s="17"/>
      <c r="D30" s="17"/>
      <c r="E30" s="27">
        <v>10</v>
      </c>
      <c r="F30" s="35">
        <f t="shared" si="0"/>
        <v>94.135000000000005</v>
      </c>
      <c r="G30" s="77"/>
      <c r="H30" s="78"/>
      <c r="I30" s="78"/>
      <c r="J30" s="79"/>
      <c r="K30" s="11" t="s">
        <v>45</v>
      </c>
    </row>
    <row r="31" spans="1:22" x14ac:dyDescent="0.25">
      <c r="A31" s="1">
        <v>20</v>
      </c>
      <c r="B31" s="57">
        <v>13</v>
      </c>
      <c r="C31" s="17"/>
      <c r="D31" s="17"/>
      <c r="E31" s="27">
        <v>10.029999999999999</v>
      </c>
      <c r="F31" s="35">
        <f t="shared" si="0"/>
        <v>94.105000000000004</v>
      </c>
      <c r="G31" s="77"/>
      <c r="H31" s="78"/>
      <c r="I31" s="78"/>
      <c r="J31" s="79"/>
    </row>
    <row r="32" spans="1:22" x14ac:dyDescent="0.25">
      <c r="A32" s="1">
        <v>21</v>
      </c>
      <c r="B32" s="57">
        <v>13.5</v>
      </c>
      <c r="C32" s="17"/>
      <c r="D32" s="17"/>
      <c r="E32" s="27">
        <v>9.81</v>
      </c>
      <c r="F32" s="35">
        <f t="shared" ref="F32:F44" si="1">$D$12-E32</f>
        <v>94.325000000000003</v>
      </c>
      <c r="G32" s="77"/>
      <c r="H32" s="78"/>
      <c r="I32" s="78"/>
      <c r="J32" s="79"/>
      <c r="K32" s="73" t="s">
        <v>46</v>
      </c>
      <c r="L32" s="73"/>
      <c r="M32" s="73"/>
      <c r="N32" s="52">
        <v>0</v>
      </c>
      <c r="O32" s="14" t="s">
        <v>15</v>
      </c>
      <c r="Q32" s="73" t="s">
        <v>47</v>
      </c>
      <c r="R32" s="73"/>
      <c r="S32" s="73"/>
      <c r="T32" s="73"/>
      <c r="U32">
        <f>IF(N$13=0,0,N32/N$13)</f>
        <v>0</v>
      </c>
      <c r="V32" s="5" t="s">
        <v>24</v>
      </c>
    </row>
    <row r="33" spans="1:22" x14ac:dyDescent="0.25">
      <c r="A33" s="1">
        <v>22</v>
      </c>
      <c r="B33" s="57">
        <v>14</v>
      </c>
      <c r="C33" s="17"/>
      <c r="D33" s="17"/>
      <c r="E33" s="27">
        <v>9.92</v>
      </c>
      <c r="F33" s="35">
        <f t="shared" si="1"/>
        <v>94.215000000000003</v>
      </c>
      <c r="G33" s="77"/>
      <c r="H33" s="78"/>
      <c r="I33" s="78"/>
      <c r="J33" s="79"/>
      <c r="K33" s="73" t="s">
        <v>48</v>
      </c>
      <c r="L33" s="73"/>
      <c r="M33" s="73"/>
      <c r="N33" s="52">
        <v>0</v>
      </c>
      <c r="O33" s="14" t="s">
        <v>15</v>
      </c>
      <c r="Q33" s="73" t="s">
        <v>49</v>
      </c>
      <c r="R33" s="73"/>
      <c r="S33" s="73"/>
      <c r="T33" s="73"/>
      <c r="U33">
        <f>IF(N14=0,0,N33/N14)</f>
        <v>0</v>
      </c>
      <c r="V33" s="5" t="s">
        <v>24</v>
      </c>
    </row>
    <row r="34" spans="1:22" x14ac:dyDescent="0.25">
      <c r="A34" s="1">
        <v>23</v>
      </c>
      <c r="B34" s="57">
        <v>14.5</v>
      </c>
      <c r="C34" s="17"/>
      <c r="D34" s="17"/>
      <c r="E34" s="27">
        <v>10</v>
      </c>
      <c r="F34" s="35">
        <f t="shared" si="1"/>
        <v>94.135000000000005</v>
      </c>
      <c r="G34" s="77"/>
      <c r="H34" s="78"/>
      <c r="I34" s="78"/>
      <c r="J34" s="79"/>
      <c r="K34" s="73" t="s">
        <v>50</v>
      </c>
      <c r="L34" s="73"/>
      <c r="M34" s="73"/>
      <c r="N34" s="52">
        <v>0</v>
      </c>
      <c r="O34" s="14" t="s">
        <v>15</v>
      </c>
      <c r="Q34" s="73" t="s">
        <v>51</v>
      </c>
      <c r="R34" s="73"/>
      <c r="S34" s="73"/>
      <c r="T34" s="73"/>
      <c r="U34">
        <f>IF(N14=0,0,N34/N14)</f>
        <v>0</v>
      </c>
      <c r="V34" s="5" t="s">
        <v>24</v>
      </c>
    </row>
    <row r="35" spans="1:22" x14ac:dyDescent="0.25">
      <c r="A35" s="1">
        <v>24</v>
      </c>
      <c r="B35" s="57">
        <v>15</v>
      </c>
      <c r="C35" s="17"/>
      <c r="D35" s="17"/>
      <c r="E35" s="27">
        <v>9.76</v>
      </c>
      <c r="F35" s="35">
        <f t="shared" si="1"/>
        <v>94.375</v>
      </c>
      <c r="G35" s="77"/>
      <c r="H35" s="78"/>
      <c r="I35" s="78"/>
      <c r="J35" s="79"/>
    </row>
    <row r="36" spans="1:22" ht="13" x14ac:dyDescent="0.3">
      <c r="A36" s="1">
        <v>25</v>
      </c>
      <c r="B36" s="57">
        <v>15.5</v>
      </c>
      <c r="C36" s="17"/>
      <c r="D36" s="17"/>
      <c r="E36" s="27">
        <v>9.8699999999999992</v>
      </c>
      <c r="F36" s="35">
        <f t="shared" si="1"/>
        <v>94.265000000000001</v>
      </c>
      <c r="G36" s="77"/>
      <c r="H36" s="78"/>
      <c r="I36" s="78"/>
      <c r="J36" s="79"/>
      <c r="K36" s="11" t="s">
        <v>52</v>
      </c>
    </row>
    <row r="37" spans="1:22" x14ac:dyDescent="0.25">
      <c r="A37" s="1">
        <v>26</v>
      </c>
      <c r="B37" s="57">
        <v>16</v>
      </c>
      <c r="C37" s="17"/>
      <c r="D37" s="17"/>
      <c r="E37" s="27">
        <v>9.7200000000000006</v>
      </c>
      <c r="F37" s="35">
        <f t="shared" si="1"/>
        <v>94.415000000000006</v>
      </c>
      <c r="G37" s="77"/>
      <c r="H37" s="78"/>
      <c r="I37" s="78"/>
      <c r="J37" s="79"/>
    </row>
    <row r="38" spans="1:22" x14ac:dyDescent="0.25">
      <c r="A38" s="1">
        <v>27</v>
      </c>
      <c r="B38" s="57">
        <v>16.5</v>
      </c>
      <c r="C38" s="17"/>
      <c r="D38" s="17"/>
      <c r="E38" s="27">
        <v>9.8800000000000008</v>
      </c>
      <c r="F38" s="35">
        <f t="shared" si="1"/>
        <v>94.25500000000001</v>
      </c>
      <c r="G38" s="77"/>
      <c r="H38" s="78"/>
      <c r="I38" s="78"/>
      <c r="J38" s="79"/>
      <c r="K38" s="73" t="s">
        <v>53</v>
      </c>
      <c r="L38" s="73"/>
      <c r="M38" s="73"/>
      <c r="N38" s="26"/>
      <c r="O38" s="14" t="s">
        <v>54</v>
      </c>
    </row>
    <row r="39" spans="1:22" x14ac:dyDescent="0.25">
      <c r="A39" s="1">
        <v>28</v>
      </c>
      <c r="B39" s="57">
        <v>17</v>
      </c>
      <c r="C39" s="17"/>
      <c r="D39" s="17"/>
      <c r="E39" s="27">
        <v>9.75</v>
      </c>
      <c r="F39" s="35">
        <f t="shared" si="1"/>
        <v>94.385000000000005</v>
      </c>
      <c r="G39" s="77"/>
      <c r="H39" s="78"/>
      <c r="I39" s="78"/>
      <c r="J39" s="79"/>
    </row>
    <row r="40" spans="1:22" x14ac:dyDescent="0.25">
      <c r="A40" s="1">
        <v>29</v>
      </c>
      <c r="B40" s="27">
        <v>17.5</v>
      </c>
      <c r="C40" s="17"/>
      <c r="D40" s="17"/>
      <c r="E40" s="27">
        <v>9.8800000000000008</v>
      </c>
      <c r="F40" s="35">
        <f t="shared" si="1"/>
        <v>94.25500000000001</v>
      </c>
      <c r="G40" s="77"/>
      <c r="H40" s="78"/>
      <c r="I40" s="78"/>
      <c r="J40" s="79"/>
    </row>
    <row r="41" spans="1:22" ht="13" thickBot="1" x14ac:dyDescent="0.3">
      <c r="A41" s="1">
        <v>30</v>
      </c>
      <c r="B41" s="27">
        <v>18</v>
      </c>
      <c r="C41" s="17"/>
      <c r="D41" s="17"/>
      <c r="E41" s="27">
        <v>9.84</v>
      </c>
      <c r="F41" s="35">
        <f t="shared" si="1"/>
        <v>94.295000000000002</v>
      </c>
      <c r="G41" s="91"/>
      <c r="H41" s="92"/>
      <c r="I41" s="92"/>
      <c r="J41" s="93"/>
    </row>
    <row r="42" spans="1:22" ht="13.5" thickTop="1" thickBot="1" x14ac:dyDescent="0.3">
      <c r="A42" s="1">
        <v>31</v>
      </c>
      <c r="B42" s="27">
        <v>18.5</v>
      </c>
      <c r="C42" s="17"/>
      <c r="D42" s="17"/>
      <c r="E42" s="27">
        <v>9.74</v>
      </c>
      <c r="F42" s="35">
        <f t="shared" si="1"/>
        <v>94.39500000000001</v>
      </c>
      <c r="G42" s="70"/>
      <c r="H42" s="71"/>
      <c r="I42" s="71"/>
      <c r="J42" s="72"/>
    </row>
    <row r="43" spans="1:22" ht="13" thickBot="1" x14ac:dyDescent="0.3">
      <c r="A43" s="1">
        <v>32</v>
      </c>
      <c r="B43" s="27">
        <v>19</v>
      </c>
      <c r="C43" s="17"/>
      <c r="D43" s="17"/>
      <c r="E43" s="27">
        <v>9.65</v>
      </c>
      <c r="F43" s="35">
        <f t="shared" si="1"/>
        <v>94.484999999999999</v>
      </c>
      <c r="G43" s="64"/>
      <c r="H43" s="65"/>
      <c r="I43" s="65"/>
      <c r="J43" s="66"/>
    </row>
    <row r="44" spans="1:22" ht="13" thickBot="1" x14ac:dyDescent="0.3">
      <c r="A44" s="1">
        <v>33</v>
      </c>
      <c r="B44" s="27">
        <v>19.5</v>
      </c>
      <c r="C44" s="17"/>
      <c r="D44" s="17"/>
      <c r="E44" s="27">
        <v>9.6999999999999993</v>
      </c>
      <c r="F44" s="35">
        <f t="shared" si="1"/>
        <v>94.435000000000002</v>
      </c>
      <c r="G44" s="64"/>
      <c r="H44" s="65"/>
      <c r="I44" s="65"/>
      <c r="J44" s="66"/>
    </row>
    <row r="45" spans="1:22" ht="13" thickBot="1" x14ac:dyDescent="0.3">
      <c r="A45" s="1">
        <v>34</v>
      </c>
      <c r="B45" s="27">
        <v>20</v>
      </c>
      <c r="C45" s="17"/>
      <c r="D45" s="17"/>
      <c r="E45" s="27">
        <v>9.6300000000000008</v>
      </c>
      <c r="F45" s="35">
        <f t="shared" ref="F45:F46" si="2">$D$12-E45</f>
        <v>94.50500000000001</v>
      </c>
      <c r="G45" s="64"/>
      <c r="H45" s="65"/>
      <c r="I45" s="65"/>
      <c r="J45" s="66"/>
    </row>
    <row r="46" spans="1:22" ht="13" thickBot="1" x14ac:dyDescent="0.3">
      <c r="A46" s="1">
        <v>35</v>
      </c>
      <c r="B46" s="27">
        <v>20.5</v>
      </c>
      <c r="C46" s="17"/>
      <c r="D46" s="17"/>
      <c r="E46" s="27">
        <v>9.5500000000000007</v>
      </c>
      <c r="F46" s="35">
        <f t="shared" si="2"/>
        <v>94.585000000000008</v>
      </c>
      <c r="G46" s="64"/>
      <c r="H46" s="65"/>
      <c r="I46" s="65"/>
      <c r="J46" s="66"/>
    </row>
    <row r="47" spans="1:22" ht="13" thickBot="1" x14ac:dyDescent="0.3">
      <c r="A47" s="1">
        <v>36</v>
      </c>
      <c r="B47" s="27">
        <v>21</v>
      </c>
      <c r="C47" s="17"/>
      <c r="D47" s="17"/>
      <c r="E47" s="27">
        <v>9.5500000000000007</v>
      </c>
      <c r="F47" s="35">
        <f t="shared" ref="F47:F54" si="3">$D$12-E48</f>
        <v>94.775000000000006</v>
      </c>
      <c r="G47" s="64"/>
      <c r="H47" s="65"/>
      <c r="I47" s="65"/>
      <c r="J47" s="66"/>
    </row>
    <row r="48" spans="1:22" ht="13" thickBot="1" x14ac:dyDescent="0.3">
      <c r="A48" s="1">
        <v>37</v>
      </c>
      <c r="B48" s="27">
        <v>21.5</v>
      </c>
      <c r="C48" s="17"/>
      <c r="D48" s="17"/>
      <c r="E48" s="27">
        <v>9.36</v>
      </c>
      <c r="F48" s="35">
        <f t="shared" si="3"/>
        <v>94.835000000000008</v>
      </c>
      <c r="G48" s="64"/>
      <c r="H48" s="65"/>
      <c r="I48" s="65"/>
      <c r="J48" s="66"/>
    </row>
    <row r="49" spans="1:10" ht="13" thickBot="1" x14ac:dyDescent="0.3">
      <c r="A49" s="1">
        <v>38</v>
      </c>
      <c r="B49" s="27">
        <v>22</v>
      </c>
      <c r="C49" s="17"/>
      <c r="D49" s="17"/>
      <c r="E49" s="27">
        <v>9.3000000000000007</v>
      </c>
      <c r="F49" s="35">
        <f t="shared" si="3"/>
        <v>94.885000000000005</v>
      </c>
      <c r="G49" s="64"/>
      <c r="H49" s="65"/>
      <c r="I49" s="65"/>
      <c r="J49" s="66"/>
    </row>
    <row r="50" spans="1:10" ht="13" thickBot="1" x14ac:dyDescent="0.3">
      <c r="A50" s="1">
        <v>39</v>
      </c>
      <c r="B50" s="27">
        <v>22.5</v>
      </c>
      <c r="C50" s="17"/>
      <c r="D50" s="17"/>
      <c r="E50" s="27">
        <v>9.25</v>
      </c>
      <c r="F50" s="35">
        <f t="shared" si="3"/>
        <v>94.965000000000003</v>
      </c>
      <c r="G50" s="64"/>
      <c r="H50" s="65"/>
      <c r="I50" s="65"/>
      <c r="J50" s="66"/>
    </row>
    <row r="51" spans="1:10" ht="13" thickBot="1" x14ac:dyDescent="0.3">
      <c r="A51" s="1">
        <v>40</v>
      </c>
      <c r="B51" s="27">
        <v>23</v>
      </c>
      <c r="C51" s="17"/>
      <c r="D51" s="17"/>
      <c r="E51" s="27">
        <v>9.17</v>
      </c>
      <c r="F51" s="35">
        <f t="shared" si="3"/>
        <v>95.025000000000006</v>
      </c>
      <c r="G51" s="64"/>
      <c r="H51" s="65"/>
      <c r="I51" s="65"/>
      <c r="J51" s="66"/>
    </row>
    <row r="52" spans="1:10" ht="13" thickBot="1" x14ac:dyDescent="0.3">
      <c r="A52" s="1">
        <v>41</v>
      </c>
      <c r="B52" s="27">
        <v>23.5</v>
      </c>
      <c r="C52" s="17"/>
      <c r="D52" s="17"/>
      <c r="E52" s="27">
        <v>9.11</v>
      </c>
      <c r="F52" s="35">
        <f t="shared" si="3"/>
        <v>95.155000000000001</v>
      </c>
      <c r="G52" s="58"/>
      <c r="H52" s="59"/>
      <c r="I52" s="59"/>
      <c r="J52" s="60"/>
    </row>
    <row r="53" spans="1:10" ht="13" thickBot="1" x14ac:dyDescent="0.3">
      <c r="A53" s="1">
        <v>42</v>
      </c>
      <c r="B53" s="27">
        <v>24</v>
      </c>
      <c r="C53" s="17"/>
      <c r="D53" s="17"/>
      <c r="E53" s="27">
        <v>8.98</v>
      </c>
      <c r="F53" s="35">
        <f t="shared" si="3"/>
        <v>95.285000000000011</v>
      </c>
      <c r="G53" s="58"/>
      <c r="H53" s="59"/>
      <c r="I53" s="59"/>
      <c r="J53" s="60"/>
    </row>
    <row r="54" spans="1:10" ht="13" thickBot="1" x14ac:dyDescent="0.3">
      <c r="A54" s="1">
        <v>43</v>
      </c>
      <c r="B54" s="27">
        <v>24.5</v>
      </c>
      <c r="C54" s="17"/>
      <c r="D54" s="17"/>
      <c r="E54" s="27">
        <v>8.85</v>
      </c>
      <c r="F54" s="35">
        <f t="shared" si="3"/>
        <v>95.435000000000002</v>
      </c>
      <c r="G54" s="67"/>
      <c r="H54" s="68"/>
      <c r="I54" s="68"/>
      <c r="J54" s="69"/>
    </row>
    <row r="55" spans="1:10" ht="13.5" thickTop="1" thickBot="1" x14ac:dyDescent="0.3">
      <c r="A55" s="1">
        <v>44</v>
      </c>
      <c r="B55" s="27">
        <v>25</v>
      </c>
      <c r="C55" s="17"/>
      <c r="D55" s="17"/>
      <c r="E55" s="27">
        <v>8.6999999999999993</v>
      </c>
      <c r="F55" s="35">
        <f t="shared" ref="F55:F62" si="4">$D$12-E56</f>
        <v>95.50500000000001</v>
      </c>
      <c r="G55" s="67"/>
      <c r="H55" s="68"/>
      <c r="I55" s="68"/>
      <c r="J55" s="69"/>
    </row>
    <row r="56" spans="1:10" ht="13.5" thickTop="1" thickBot="1" x14ac:dyDescent="0.3">
      <c r="A56" s="1">
        <v>45</v>
      </c>
      <c r="B56" s="27">
        <v>25.5</v>
      </c>
      <c r="C56" s="17"/>
      <c r="D56" s="17"/>
      <c r="E56" s="27">
        <v>8.6300000000000008</v>
      </c>
      <c r="F56" s="35">
        <f t="shared" si="4"/>
        <v>95.605000000000004</v>
      </c>
      <c r="G56" s="67"/>
      <c r="H56" s="68"/>
      <c r="I56" s="68"/>
      <c r="J56" s="69"/>
    </row>
    <row r="57" spans="1:10" ht="13.5" thickTop="1" thickBot="1" x14ac:dyDescent="0.3">
      <c r="A57" s="1">
        <v>46</v>
      </c>
      <c r="B57" s="27">
        <v>26</v>
      </c>
      <c r="C57" s="17"/>
      <c r="D57" s="17"/>
      <c r="E57" s="27">
        <v>8.5299999999999994</v>
      </c>
      <c r="F57" s="35">
        <f t="shared" si="4"/>
        <v>95.675000000000011</v>
      </c>
      <c r="G57" s="67"/>
      <c r="H57" s="68"/>
      <c r="I57" s="68"/>
      <c r="J57" s="69"/>
    </row>
    <row r="58" spans="1:10" ht="13.5" thickTop="1" thickBot="1" x14ac:dyDescent="0.3">
      <c r="A58" s="1">
        <v>47</v>
      </c>
      <c r="B58" s="27">
        <v>26.5</v>
      </c>
      <c r="C58" s="17"/>
      <c r="D58" s="17"/>
      <c r="E58" s="27">
        <v>8.4600000000000009</v>
      </c>
      <c r="F58" s="35">
        <f t="shared" si="4"/>
        <v>95.765000000000001</v>
      </c>
      <c r="G58" s="67"/>
      <c r="H58" s="68"/>
      <c r="I58" s="68"/>
      <c r="J58" s="69"/>
    </row>
    <row r="59" spans="1:10" ht="13.5" thickTop="1" thickBot="1" x14ac:dyDescent="0.3">
      <c r="A59" s="1">
        <v>48</v>
      </c>
      <c r="B59" s="27">
        <v>27</v>
      </c>
      <c r="C59" s="17"/>
      <c r="D59" s="17"/>
      <c r="E59" s="27">
        <v>8.3699999999999992</v>
      </c>
      <c r="F59" s="35">
        <f t="shared" si="4"/>
        <v>95.785000000000011</v>
      </c>
      <c r="G59" s="67"/>
      <c r="H59" s="68"/>
      <c r="I59" s="68"/>
      <c r="J59" s="69"/>
    </row>
    <row r="60" spans="1:10" ht="13.5" thickTop="1" thickBot="1" x14ac:dyDescent="0.3">
      <c r="A60" s="1">
        <v>49</v>
      </c>
      <c r="B60" s="27">
        <v>27.5</v>
      </c>
      <c r="C60" s="17"/>
      <c r="D60" s="17"/>
      <c r="E60" s="27">
        <v>8.35</v>
      </c>
      <c r="F60" s="35">
        <f t="shared" si="4"/>
        <v>95.835000000000008</v>
      </c>
      <c r="G60" s="67"/>
      <c r="H60" s="68"/>
      <c r="I60" s="68"/>
      <c r="J60" s="69"/>
    </row>
    <row r="61" spans="1:10" ht="13.5" thickTop="1" thickBot="1" x14ac:dyDescent="0.3">
      <c r="A61" s="1">
        <v>50</v>
      </c>
      <c r="B61" s="27">
        <v>28</v>
      </c>
      <c r="C61" s="17"/>
      <c r="D61" s="17"/>
      <c r="E61" s="27">
        <v>8.3000000000000007</v>
      </c>
      <c r="F61" s="35">
        <f t="shared" si="4"/>
        <v>95.865000000000009</v>
      </c>
      <c r="G61" s="67"/>
      <c r="H61" s="68"/>
      <c r="I61" s="68"/>
      <c r="J61" s="69"/>
    </row>
    <row r="62" spans="1:10" ht="13.5" thickTop="1" thickBot="1" x14ac:dyDescent="0.3">
      <c r="A62" s="1">
        <v>51</v>
      </c>
      <c r="B62" s="27">
        <v>28.5</v>
      </c>
      <c r="C62" s="17"/>
      <c r="D62" s="17"/>
      <c r="E62" s="27">
        <v>8.27</v>
      </c>
      <c r="F62" s="35">
        <f t="shared" si="4"/>
        <v>95.935000000000002</v>
      </c>
      <c r="G62" s="67"/>
      <c r="H62" s="68"/>
      <c r="I62" s="68"/>
      <c r="J62" s="69"/>
    </row>
    <row r="63" spans="1:10" ht="13.5" thickTop="1" thickBot="1" x14ac:dyDescent="0.3">
      <c r="A63" s="1">
        <v>52</v>
      </c>
      <c r="B63" s="27">
        <v>29</v>
      </c>
      <c r="C63" s="17"/>
      <c r="D63" s="17"/>
      <c r="E63" s="27">
        <v>8.1999999999999993</v>
      </c>
      <c r="F63" s="35">
        <f t="shared" ref="F63:F64" si="5">$D$12-E64</f>
        <v>95.935000000000002</v>
      </c>
      <c r="G63" s="67"/>
      <c r="H63" s="68"/>
      <c r="I63" s="68"/>
      <c r="J63" s="69"/>
    </row>
    <row r="64" spans="1:10" ht="13.5" thickTop="1" thickBot="1" x14ac:dyDescent="0.3">
      <c r="A64" s="1">
        <v>53</v>
      </c>
      <c r="B64" s="27">
        <v>29.2</v>
      </c>
      <c r="C64" s="17"/>
      <c r="D64" s="17"/>
      <c r="E64" s="27">
        <v>8.1999999999999993</v>
      </c>
      <c r="F64" s="35">
        <f t="shared" si="5"/>
        <v>97.25500000000001</v>
      </c>
      <c r="G64" s="67"/>
      <c r="H64" s="68"/>
      <c r="I64" s="68"/>
      <c r="J64" s="69"/>
    </row>
    <row r="65" spans="1:10" ht="13.5" thickTop="1" thickBot="1" x14ac:dyDescent="0.3">
      <c r="A65" s="1">
        <v>54</v>
      </c>
      <c r="B65" s="27">
        <v>30.2</v>
      </c>
      <c r="C65" s="17"/>
      <c r="D65" s="17"/>
      <c r="E65" s="27">
        <v>6.88</v>
      </c>
      <c r="F65" s="35">
        <f t="shared" ref="F65:F66" si="6">$D$12-E66</f>
        <v>100.13500000000001</v>
      </c>
      <c r="G65" s="67"/>
      <c r="H65" s="68"/>
      <c r="I65" s="68"/>
      <c r="J65" s="69"/>
    </row>
    <row r="66" spans="1:10" ht="13.5" thickTop="1" thickBot="1" x14ac:dyDescent="0.3">
      <c r="A66" s="1">
        <v>55</v>
      </c>
      <c r="B66" s="27">
        <v>33.799999999999997</v>
      </c>
      <c r="C66" s="17"/>
      <c r="D66" s="17"/>
      <c r="E66" s="27">
        <v>4</v>
      </c>
      <c r="F66" s="35">
        <f t="shared" si="6"/>
        <v>104.13500000000001</v>
      </c>
      <c r="G66" s="67"/>
      <c r="H66" s="68"/>
      <c r="I66" s="68"/>
      <c r="J66" s="69"/>
    </row>
    <row r="67" spans="1:10" ht="14" thickTop="1" thickBot="1" x14ac:dyDescent="0.35">
      <c r="E67" s="27"/>
      <c r="F67" s="44" t="s">
        <v>55</v>
      </c>
      <c r="G67" s="44"/>
    </row>
    <row r="68" spans="1:10" x14ac:dyDescent="0.25">
      <c r="B68" t="s">
        <v>56</v>
      </c>
      <c r="F68" s="88" t="s">
        <v>57</v>
      </c>
      <c r="G68" s="89"/>
      <c r="H68" s="90"/>
      <c r="I68" s="61" t="s">
        <v>58</v>
      </c>
      <c r="J68" s="62"/>
    </row>
    <row r="69" spans="1:10" ht="13" thickBot="1" x14ac:dyDescent="0.3">
      <c r="B69" t="s">
        <v>59</v>
      </c>
      <c r="F69" s="39" t="s">
        <v>15</v>
      </c>
      <c r="G69" s="5" t="s">
        <v>60</v>
      </c>
      <c r="H69" s="40" t="s">
        <v>61</v>
      </c>
      <c r="I69" s="36"/>
      <c r="J69" s="37" t="s">
        <v>15</v>
      </c>
    </row>
    <row r="70" spans="1:10" ht="13" thickBot="1" x14ac:dyDescent="0.3">
      <c r="B70" t="s">
        <v>62</v>
      </c>
      <c r="F70" s="41">
        <v>1</v>
      </c>
      <c r="G70" s="43">
        <v>9</v>
      </c>
      <c r="H70" s="42">
        <v>0.25</v>
      </c>
      <c r="I70" s="36"/>
      <c r="J70" s="38">
        <f>F70+(G70+H70)/12</f>
        <v>1.7708333333333335</v>
      </c>
    </row>
    <row r="71" spans="1:10" ht="13" thickBot="1" x14ac:dyDescent="0.3">
      <c r="B71" t="s">
        <v>63</v>
      </c>
      <c r="F71" s="39" t="s">
        <v>15</v>
      </c>
      <c r="G71" s="5" t="s">
        <v>60</v>
      </c>
      <c r="H71" s="40" t="s">
        <v>61</v>
      </c>
      <c r="I71" s="36"/>
      <c r="J71" s="37" t="s">
        <v>15</v>
      </c>
    </row>
    <row r="72" spans="1:10" ht="13" thickBot="1" x14ac:dyDescent="0.3">
      <c r="B72" t="s">
        <v>64</v>
      </c>
      <c r="F72" s="41">
        <v>8</v>
      </c>
      <c r="G72" s="43">
        <v>2</v>
      </c>
      <c r="H72" s="42">
        <v>0.1</v>
      </c>
      <c r="I72" s="36"/>
      <c r="J72" s="38">
        <f>F72+(G72+H72)/12</f>
        <v>8.1750000000000007</v>
      </c>
    </row>
    <row r="73" spans="1:10" ht="13" thickBot="1" x14ac:dyDescent="0.3">
      <c r="B73" t="s">
        <v>65</v>
      </c>
      <c r="F73" s="39" t="s">
        <v>15</v>
      </c>
      <c r="G73" s="5" t="s">
        <v>60</v>
      </c>
      <c r="H73" s="40" t="s">
        <v>61</v>
      </c>
      <c r="I73" s="36"/>
      <c r="J73" s="37" t="s">
        <v>15</v>
      </c>
    </row>
    <row r="74" spans="1:10" ht="13" thickBot="1" x14ac:dyDescent="0.3">
      <c r="F74" s="41">
        <v>11</v>
      </c>
      <c r="G74" s="43">
        <v>7</v>
      </c>
      <c r="H74" s="42">
        <v>0.7</v>
      </c>
      <c r="I74" s="36"/>
      <c r="J74" s="38">
        <f>F74+(G74+H74)/12</f>
        <v>11.641666666666667</v>
      </c>
    </row>
    <row r="75" spans="1:10" x14ac:dyDescent="0.25">
      <c r="F75" s="45"/>
      <c r="G75" s="45"/>
      <c r="H75" s="45"/>
      <c r="I75" s="46"/>
      <c r="J75" s="45"/>
    </row>
    <row r="76" spans="1:10" x14ac:dyDescent="0.25">
      <c r="F76" s="47"/>
      <c r="G76" s="48"/>
      <c r="H76" s="49"/>
      <c r="I76" s="47"/>
      <c r="J76" s="50"/>
    </row>
  </sheetData>
  <sheetProtection formatCells="0" formatColumns="0" formatRows="0" insertColumns="0" insertRows="0" deleteColumns="0" deleteRows="0"/>
  <mergeCells count="85">
    <mergeCell ref="G66:J66"/>
    <mergeCell ref="G61:J61"/>
    <mergeCell ref="G62:J62"/>
    <mergeCell ref="G63:J63"/>
    <mergeCell ref="G64:J64"/>
    <mergeCell ref="G65:J65"/>
    <mergeCell ref="F68:H68"/>
    <mergeCell ref="Q32:T32"/>
    <mergeCell ref="Q33:T33"/>
    <mergeCell ref="Q34:T34"/>
    <mergeCell ref="K34:M34"/>
    <mergeCell ref="G40:J40"/>
    <mergeCell ref="G35:J35"/>
    <mergeCell ref="G34:J34"/>
    <mergeCell ref="G41:J41"/>
    <mergeCell ref="G38:J38"/>
    <mergeCell ref="G55:J55"/>
    <mergeCell ref="G56:J56"/>
    <mergeCell ref="G57:J57"/>
    <mergeCell ref="G58:J58"/>
    <mergeCell ref="G59:J59"/>
    <mergeCell ref="G60:J60"/>
    <mergeCell ref="A3:J3"/>
    <mergeCell ref="K28:M28"/>
    <mergeCell ref="K32:M32"/>
    <mergeCell ref="K33:M33"/>
    <mergeCell ref="G10:J11"/>
    <mergeCell ref="B6:C6"/>
    <mergeCell ref="G25:J25"/>
    <mergeCell ref="G26:J26"/>
    <mergeCell ref="G28:J28"/>
    <mergeCell ref="G19:J19"/>
    <mergeCell ref="K20:M20"/>
    <mergeCell ref="G18:J18"/>
    <mergeCell ref="G20:J20"/>
    <mergeCell ref="K38:M38"/>
    <mergeCell ref="Q12:T12"/>
    <mergeCell ref="Q13:T13"/>
    <mergeCell ref="Q14:T14"/>
    <mergeCell ref="Q15:T15"/>
    <mergeCell ref="Q16:T16"/>
    <mergeCell ref="Q20:T20"/>
    <mergeCell ref="Q21:T21"/>
    <mergeCell ref="Q26:T26"/>
    <mergeCell ref="Q28:T28"/>
    <mergeCell ref="K21:M21"/>
    <mergeCell ref="K22:M22"/>
    <mergeCell ref="K26:M26"/>
    <mergeCell ref="K27:M27"/>
    <mergeCell ref="Q27:T27"/>
    <mergeCell ref="G36:J36"/>
    <mergeCell ref="G37:J37"/>
    <mergeCell ref="G21:J21"/>
    <mergeCell ref="G29:J29"/>
    <mergeCell ref="G23:J23"/>
    <mergeCell ref="G33:J33"/>
    <mergeCell ref="G31:J31"/>
    <mergeCell ref="G32:J32"/>
    <mergeCell ref="G27:J27"/>
    <mergeCell ref="G47:J47"/>
    <mergeCell ref="K12:M12"/>
    <mergeCell ref="K13:M13"/>
    <mergeCell ref="K14:M14"/>
    <mergeCell ref="G12:J12"/>
    <mergeCell ref="G13:J13"/>
    <mergeCell ref="G30:J30"/>
    <mergeCell ref="G17:J17"/>
    <mergeCell ref="G24:J24"/>
    <mergeCell ref="G22:J22"/>
    <mergeCell ref="G39:J39"/>
    <mergeCell ref="K15:M15"/>
    <mergeCell ref="K16:M16"/>
    <mergeCell ref="G14:J14"/>
    <mergeCell ref="G15:J15"/>
    <mergeCell ref="G16:J16"/>
    <mergeCell ref="G42:J42"/>
    <mergeCell ref="G43:J43"/>
    <mergeCell ref="G44:J44"/>
    <mergeCell ref="G45:J45"/>
    <mergeCell ref="G46:J46"/>
    <mergeCell ref="G48:J48"/>
    <mergeCell ref="G49:J49"/>
    <mergeCell ref="G50:J50"/>
    <mergeCell ref="G51:J51"/>
    <mergeCell ref="G54:J54"/>
  </mergeCells>
  <phoneticPr fontId="3" type="noConversion"/>
  <pageMargins left="0.75" right="0.75" top="1" bottom="1" header="0.5" footer="0.5"/>
  <pageSetup scale="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20" workbookViewId="0">
      <selection activeCell="B60" sqref="B7:B60"/>
    </sheetView>
  </sheetViews>
  <sheetFormatPr defaultColWidth="8.81640625" defaultRowHeight="12.5" x14ac:dyDescent="0.25"/>
  <cols>
    <col min="2" max="2" width="9.453125" customWidth="1"/>
    <col min="3" max="5" width="9.7265625" customWidth="1"/>
    <col min="6" max="6" width="11.26953125" customWidth="1"/>
    <col min="7" max="7" width="18.453125" customWidth="1"/>
    <col min="8" max="8" width="16.453125" customWidth="1"/>
  </cols>
  <sheetData>
    <row r="1" spans="1:22" x14ac:dyDescent="0.25">
      <c r="A1" s="80" t="s">
        <v>66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3" spans="1:22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22" ht="13" x14ac:dyDescent="0.3">
      <c r="A4" s="19" t="s">
        <v>67</v>
      </c>
      <c r="B4" s="20"/>
      <c r="C4" s="20"/>
      <c r="D4" s="20"/>
      <c r="E4" s="20"/>
      <c r="F4" s="20"/>
      <c r="G4" s="18"/>
      <c r="H4" s="18"/>
      <c r="I4" s="18"/>
    </row>
    <row r="5" spans="1:22" x14ac:dyDescent="0.25">
      <c r="A5" s="18"/>
      <c r="B5" s="18"/>
      <c r="C5" s="18"/>
      <c r="D5" s="18"/>
      <c r="E5" s="18"/>
      <c r="F5" s="18"/>
      <c r="G5" s="18"/>
      <c r="H5" s="18"/>
      <c r="I5" s="18"/>
    </row>
    <row r="6" spans="1:22" x14ac:dyDescent="0.25">
      <c r="A6" s="21" t="s">
        <v>7</v>
      </c>
      <c r="B6" s="21" t="s">
        <v>11</v>
      </c>
      <c r="C6" s="21" t="s">
        <v>68</v>
      </c>
      <c r="D6" s="21"/>
      <c r="E6" s="21" t="s">
        <v>69</v>
      </c>
      <c r="F6" s="21" t="s">
        <v>70</v>
      </c>
      <c r="G6" s="21" t="s">
        <v>71</v>
      </c>
      <c r="H6" s="18"/>
    </row>
    <row r="7" spans="1:22" x14ac:dyDescent="0.25">
      <c r="A7" s="18">
        <f>'Cross-Section Survey'!B13</f>
        <v>0</v>
      </c>
      <c r="B7" s="18">
        <f>'Cross-Section Survey'!F13</f>
        <v>98.814999999999998</v>
      </c>
      <c r="C7" s="18">
        <v>0</v>
      </c>
      <c r="D7" s="18"/>
      <c r="E7" s="22" t="s">
        <v>72</v>
      </c>
      <c r="F7" s="22" t="s">
        <v>72</v>
      </c>
      <c r="G7" s="22" t="s">
        <v>72</v>
      </c>
      <c r="H7" s="18"/>
    </row>
    <row r="8" spans="1:22" x14ac:dyDescent="0.25">
      <c r="A8" s="18">
        <f>'Cross-Section Survey'!B14</f>
        <v>3.5</v>
      </c>
      <c r="B8" s="18">
        <f>'Cross-Section Survey'!F14</f>
        <v>97.105000000000004</v>
      </c>
      <c r="C8" s="18">
        <f t="shared" ref="C8:C18" si="0">IF(B8&gt;$B$7,0,ABS($B$7-B8))</f>
        <v>1.7099999999999937</v>
      </c>
      <c r="D8" s="18">
        <f t="shared" ref="D8:D18" si="1">IF(C8&gt;=0,A8-A7,0)</f>
        <v>3.5</v>
      </c>
      <c r="E8" s="18">
        <f t="shared" ref="E8:E18" si="2">IF(D8&gt;=0,A8-A7,0)</f>
        <v>3.5</v>
      </c>
      <c r="F8" s="18">
        <f t="shared" ref="F8:F18" si="3">(C7+C8)/2</f>
        <v>0.85499999999999687</v>
      </c>
      <c r="G8" s="18">
        <f t="shared" ref="G8:G18" si="4">IF(F8&lt;0,0,F8*E8)</f>
        <v>2.9924999999999891</v>
      </c>
      <c r="H8" s="18"/>
    </row>
    <row r="9" spans="1:22" x14ac:dyDescent="0.25">
      <c r="A9" s="18">
        <f>'Cross-Section Survey'!B15</f>
        <v>5</v>
      </c>
      <c r="B9" s="18">
        <f>'Cross-Section Survey'!F15</f>
        <v>95.885000000000005</v>
      </c>
      <c r="C9" s="18">
        <f t="shared" si="0"/>
        <v>2.9299999999999926</v>
      </c>
      <c r="D9" s="18">
        <f t="shared" si="1"/>
        <v>1.5</v>
      </c>
      <c r="E9" s="18">
        <f t="shared" si="2"/>
        <v>1.5</v>
      </c>
      <c r="F9" s="18">
        <f t="shared" si="3"/>
        <v>2.3199999999999932</v>
      </c>
      <c r="G9" s="18">
        <f t="shared" si="4"/>
        <v>3.4799999999999898</v>
      </c>
      <c r="H9" s="18"/>
    </row>
    <row r="10" spans="1:22" x14ac:dyDescent="0.25">
      <c r="A10" s="18">
        <f>'Cross-Section Survey'!B16</f>
        <v>5.5</v>
      </c>
      <c r="B10" s="18">
        <f>'Cross-Section Survey'!F16</f>
        <v>95.495000000000005</v>
      </c>
      <c r="C10" s="18">
        <f t="shared" si="0"/>
        <v>3.3199999999999932</v>
      </c>
      <c r="D10" s="18">
        <f t="shared" si="1"/>
        <v>0.5</v>
      </c>
      <c r="E10" s="18">
        <f t="shared" si="2"/>
        <v>0.5</v>
      </c>
      <c r="F10" s="18">
        <f t="shared" si="3"/>
        <v>3.1249999999999929</v>
      </c>
      <c r="G10" s="18">
        <f t="shared" si="4"/>
        <v>1.5624999999999964</v>
      </c>
      <c r="H10" s="18"/>
    </row>
    <row r="11" spans="1:22" x14ac:dyDescent="0.25">
      <c r="A11" s="18">
        <f>'Cross-Section Survey'!B17</f>
        <v>6</v>
      </c>
      <c r="B11" s="18">
        <f>'Cross-Section Survey'!F17</f>
        <v>95.275000000000006</v>
      </c>
      <c r="C11" s="18">
        <f t="shared" si="0"/>
        <v>3.539999999999992</v>
      </c>
      <c r="D11" s="18">
        <f t="shared" si="1"/>
        <v>0.5</v>
      </c>
      <c r="E11" s="18">
        <f t="shared" si="2"/>
        <v>0.5</v>
      </c>
      <c r="F11" s="18">
        <f t="shared" si="3"/>
        <v>3.4299999999999926</v>
      </c>
      <c r="G11" s="18">
        <f t="shared" si="4"/>
        <v>1.7149999999999963</v>
      </c>
      <c r="H11" s="18"/>
    </row>
    <row r="12" spans="1:22" x14ac:dyDescent="0.25">
      <c r="A12" s="18">
        <f>'Cross-Section Survey'!B18</f>
        <v>6.5</v>
      </c>
      <c r="B12" s="18">
        <f>'Cross-Section Survey'!F18</f>
        <v>95.175000000000011</v>
      </c>
      <c r="C12" s="18">
        <f t="shared" si="0"/>
        <v>3.6399999999999864</v>
      </c>
      <c r="D12" s="18">
        <f t="shared" si="1"/>
        <v>0.5</v>
      </c>
      <c r="E12" s="18">
        <f t="shared" si="2"/>
        <v>0.5</v>
      </c>
      <c r="F12" s="18">
        <f t="shared" si="3"/>
        <v>3.5899999999999892</v>
      </c>
      <c r="G12" s="18">
        <f t="shared" si="4"/>
        <v>1.7949999999999946</v>
      </c>
      <c r="H12" s="18"/>
    </row>
    <row r="13" spans="1:22" x14ac:dyDescent="0.25">
      <c r="A13" s="18">
        <f>'Cross-Section Survey'!B19</f>
        <v>7</v>
      </c>
      <c r="B13" s="18">
        <f>'Cross-Section Survey'!F19</f>
        <v>95.075000000000003</v>
      </c>
      <c r="C13" s="18">
        <f t="shared" si="0"/>
        <v>3.7399999999999949</v>
      </c>
      <c r="D13" s="18">
        <f t="shared" si="1"/>
        <v>0.5</v>
      </c>
      <c r="E13" s="18">
        <f t="shared" si="2"/>
        <v>0.5</v>
      </c>
      <c r="F13" s="18">
        <f t="shared" si="3"/>
        <v>3.6899999999999906</v>
      </c>
      <c r="G13" s="18">
        <f t="shared" si="4"/>
        <v>1.8449999999999953</v>
      </c>
      <c r="H13" s="18"/>
    </row>
    <row r="14" spans="1:22" x14ac:dyDescent="0.25">
      <c r="A14" s="18">
        <f>'Cross-Section Survey'!B20</f>
        <v>7.5</v>
      </c>
      <c r="B14" s="18">
        <f>'Cross-Section Survey'!F20</f>
        <v>94.635000000000005</v>
      </c>
      <c r="C14" s="18">
        <f t="shared" si="0"/>
        <v>4.1799999999999926</v>
      </c>
      <c r="D14" s="18">
        <f t="shared" si="1"/>
        <v>0.5</v>
      </c>
      <c r="E14" s="18">
        <f t="shared" si="2"/>
        <v>0.5</v>
      </c>
      <c r="F14" s="18">
        <f t="shared" si="3"/>
        <v>3.9599999999999937</v>
      </c>
      <c r="G14" s="18">
        <f t="shared" si="4"/>
        <v>1.9799999999999969</v>
      </c>
      <c r="H14" s="18"/>
    </row>
    <row r="15" spans="1:22" x14ac:dyDescent="0.25">
      <c r="A15" s="18">
        <f>'Cross-Section Survey'!B21</f>
        <v>8</v>
      </c>
      <c r="B15" s="18">
        <f>'Cross-Section Survey'!F21</f>
        <v>94.635000000000005</v>
      </c>
      <c r="C15" s="18">
        <f t="shared" si="0"/>
        <v>4.1799999999999926</v>
      </c>
      <c r="D15" s="18">
        <f t="shared" si="1"/>
        <v>0.5</v>
      </c>
      <c r="E15" s="18">
        <f t="shared" si="2"/>
        <v>0.5</v>
      </c>
      <c r="F15" s="18">
        <f t="shared" si="3"/>
        <v>4.1799999999999926</v>
      </c>
      <c r="G15" s="18">
        <f t="shared" si="4"/>
        <v>2.0899999999999963</v>
      </c>
      <c r="H15" s="18"/>
    </row>
    <row r="16" spans="1:22" x14ac:dyDescent="0.25">
      <c r="A16" s="18">
        <f>'Cross-Section Survey'!B22</f>
        <v>8.5</v>
      </c>
      <c r="B16" s="18">
        <f>'Cross-Section Survey'!F22</f>
        <v>94.635000000000005</v>
      </c>
      <c r="C16" s="18">
        <f t="shared" si="0"/>
        <v>4.1799999999999926</v>
      </c>
      <c r="D16" s="18">
        <f t="shared" si="1"/>
        <v>0.5</v>
      </c>
      <c r="E16" s="18">
        <f t="shared" si="2"/>
        <v>0.5</v>
      </c>
      <c r="F16" s="18">
        <f t="shared" si="3"/>
        <v>4.1799999999999926</v>
      </c>
      <c r="G16" s="18">
        <f t="shared" si="4"/>
        <v>2.0899999999999963</v>
      </c>
      <c r="H16" s="18"/>
    </row>
    <row r="17" spans="1:8" x14ac:dyDescent="0.25">
      <c r="A17" s="18">
        <f>'Cross-Section Survey'!B23</f>
        <v>9</v>
      </c>
      <c r="B17" s="18">
        <f>'Cross-Section Survey'!F23</f>
        <v>94.715000000000003</v>
      </c>
      <c r="C17" s="18">
        <f t="shared" si="0"/>
        <v>4.0999999999999943</v>
      </c>
      <c r="D17" s="18">
        <f t="shared" si="1"/>
        <v>0.5</v>
      </c>
      <c r="E17" s="18">
        <f t="shared" si="2"/>
        <v>0.5</v>
      </c>
      <c r="F17" s="18">
        <f t="shared" si="3"/>
        <v>4.1399999999999935</v>
      </c>
      <c r="G17" s="18">
        <f t="shared" si="4"/>
        <v>2.0699999999999967</v>
      </c>
      <c r="H17" s="18"/>
    </row>
    <row r="18" spans="1:8" x14ac:dyDescent="0.25">
      <c r="A18" s="18">
        <f>'Cross-Section Survey'!B24</f>
        <v>9.5</v>
      </c>
      <c r="B18" s="18">
        <f>'Cross-Section Survey'!F24</f>
        <v>94.685000000000002</v>
      </c>
      <c r="C18" s="18">
        <f t="shared" si="0"/>
        <v>4.1299999999999955</v>
      </c>
      <c r="D18" s="18">
        <f t="shared" si="1"/>
        <v>0.5</v>
      </c>
      <c r="E18" s="18">
        <f t="shared" si="2"/>
        <v>0.5</v>
      </c>
      <c r="F18" s="18">
        <f t="shared" si="3"/>
        <v>4.1149999999999949</v>
      </c>
      <c r="G18" s="18">
        <f t="shared" si="4"/>
        <v>2.0574999999999974</v>
      </c>
      <c r="H18" s="18"/>
    </row>
    <row r="19" spans="1:8" x14ac:dyDescent="0.25">
      <c r="A19" s="18">
        <f>'Cross-Section Survey'!B25</f>
        <v>10</v>
      </c>
      <c r="B19" s="18">
        <f>'Cross-Section Survey'!F25</f>
        <v>94.365000000000009</v>
      </c>
      <c r="C19" s="18">
        <f t="shared" ref="C19:C27" si="5">IF(B19&gt;$B$7,0,ABS($B$7-B19))</f>
        <v>4.4499999999999886</v>
      </c>
      <c r="D19" s="18">
        <f t="shared" ref="D19:D24" si="6">IF(C19&gt;=0,A19-A18,0)</f>
        <v>0.5</v>
      </c>
      <c r="E19" s="18">
        <f t="shared" ref="E19:E60" si="7">IF(D19&gt;=0,A19-A18,0)</f>
        <v>0.5</v>
      </c>
      <c r="F19" s="18">
        <f t="shared" ref="F19:F24" si="8">(C18+C19)/2</f>
        <v>4.289999999999992</v>
      </c>
      <c r="G19" s="18">
        <f t="shared" ref="G19:G27" si="9">IF(F19&lt;0,0,F19*E19)</f>
        <v>2.144999999999996</v>
      </c>
      <c r="H19" s="18"/>
    </row>
    <row r="20" spans="1:8" x14ac:dyDescent="0.25">
      <c r="A20" s="18">
        <f>'Cross-Section Survey'!B26</f>
        <v>10.5</v>
      </c>
      <c r="B20" s="18">
        <f>'Cross-Section Survey'!F26</f>
        <v>94.545000000000002</v>
      </c>
      <c r="C20" s="18">
        <f t="shared" si="5"/>
        <v>4.269999999999996</v>
      </c>
      <c r="D20" s="18">
        <f t="shared" si="6"/>
        <v>0.5</v>
      </c>
      <c r="E20" s="18">
        <f t="shared" si="7"/>
        <v>0.5</v>
      </c>
      <c r="F20" s="18">
        <f t="shared" si="8"/>
        <v>4.3599999999999923</v>
      </c>
      <c r="G20" s="18">
        <f t="shared" si="9"/>
        <v>2.1799999999999962</v>
      </c>
      <c r="H20" s="18"/>
    </row>
    <row r="21" spans="1:8" x14ac:dyDescent="0.25">
      <c r="A21" s="18">
        <f>'Cross-Section Survey'!B27</f>
        <v>11</v>
      </c>
      <c r="B21" s="18">
        <f>'Cross-Section Survey'!F27</f>
        <v>94.275000000000006</v>
      </c>
      <c r="C21" s="18">
        <f t="shared" si="5"/>
        <v>4.539999999999992</v>
      </c>
      <c r="D21" s="18">
        <f t="shared" si="6"/>
        <v>0.5</v>
      </c>
      <c r="E21" s="18">
        <f t="shared" si="7"/>
        <v>0.5</v>
      </c>
      <c r="F21" s="18">
        <f t="shared" si="8"/>
        <v>4.404999999999994</v>
      </c>
      <c r="G21" s="18">
        <f t="shared" si="9"/>
        <v>2.202499999999997</v>
      </c>
      <c r="H21" s="18"/>
    </row>
    <row r="22" spans="1:8" x14ac:dyDescent="0.25">
      <c r="A22" s="18">
        <f>'Cross-Section Survey'!B28</f>
        <v>11.5</v>
      </c>
      <c r="B22" s="18">
        <f>'Cross-Section Survey'!F28</f>
        <v>94.225000000000009</v>
      </c>
      <c r="C22" s="18">
        <f t="shared" si="5"/>
        <v>4.5899999999999892</v>
      </c>
      <c r="D22" s="18">
        <f t="shared" si="6"/>
        <v>0.5</v>
      </c>
      <c r="E22" s="18">
        <f t="shared" si="7"/>
        <v>0.5</v>
      </c>
      <c r="F22" s="18">
        <f t="shared" si="8"/>
        <v>4.5649999999999906</v>
      </c>
      <c r="G22" s="18">
        <f t="shared" si="9"/>
        <v>2.2824999999999953</v>
      </c>
      <c r="H22" s="18"/>
    </row>
    <row r="23" spans="1:8" x14ac:dyDescent="0.25">
      <c r="A23" s="18">
        <f>'Cross-Section Survey'!B29</f>
        <v>12</v>
      </c>
      <c r="B23" s="18">
        <f>'Cross-Section Survey'!F29</f>
        <v>94.285000000000011</v>
      </c>
      <c r="C23" s="18">
        <f t="shared" si="5"/>
        <v>4.5299999999999869</v>
      </c>
      <c r="D23" s="18">
        <f t="shared" si="6"/>
        <v>0.5</v>
      </c>
      <c r="E23" s="18">
        <f t="shared" si="7"/>
        <v>0.5</v>
      </c>
      <c r="F23" s="18">
        <f t="shared" si="8"/>
        <v>4.5599999999999881</v>
      </c>
      <c r="G23" s="18">
        <f t="shared" si="9"/>
        <v>2.279999999999994</v>
      </c>
      <c r="H23" s="18"/>
    </row>
    <row r="24" spans="1:8" x14ac:dyDescent="0.25">
      <c r="A24" s="18">
        <f>'Cross-Section Survey'!B30</f>
        <v>12.5</v>
      </c>
      <c r="B24" s="18">
        <f>'Cross-Section Survey'!F30</f>
        <v>94.135000000000005</v>
      </c>
      <c r="C24" s="18">
        <f t="shared" si="5"/>
        <v>4.6799999999999926</v>
      </c>
      <c r="D24" s="18">
        <f t="shared" si="6"/>
        <v>0.5</v>
      </c>
      <c r="E24" s="18">
        <f t="shared" si="7"/>
        <v>0.5</v>
      </c>
      <c r="F24" s="18">
        <f t="shared" si="8"/>
        <v>4.6049999999999898</v>
      </c>
      <c r="G24" s="18">
        <f t="shared" si="9"/>
        <v>2.3024999999999949</v>
      </c>
      <c r="H24" s="18"/>
    </row>
    <row r="25" spans="1:8" x14ac:dyDescent="0.25">
      <c r="A25" s="18">
        <f>'Cross-Section Survey'!B31</f>
        <v>13</v>
      </c>
      <c r="B25" s="18">
        <f>'Cross-Section Survey'!F31</f>
        <v>94.105000000000004</v>
      </c>
      <c r="C25" s="18">
        <f t="shared" si="5"/>
        <v>4.7099999999999937</v>
      </c>
      <c r="D25" s="18">
        <f t="shared" ref="D25:D31" si="10">IF(C25&gt;=0,A25-A24,0)</f>
        <v>0.5</v>
      </c>
      <c r="E25" s="18">
        <f t="shared" si="7"/>
        <v>0.5</v>
      </c>
      <c r="F25" s="18">
        <f t="shared" ref="F25:F29" si="11">(C19+C25)/2</f>
        <v>4.5799999999999912</v>
      </c>
      <c r="G25" s="18">
        <f t="shared" si="9"/>
        <v>2.2899999999999956</v>
      </c>
      <c r="H25" s="18"/>
    </row>
    <row r="26" spans="1:8" x14ac:dyDescent="0.25">
      <c r="A26" s="18">
        <f>'Cross-Section Survey'!B32</f>
        <v>13.5</v>
      </c>
      <c r="B26" s="18">
        <f>'Cross-Section Survey'!F32</f>
        <v>94.325000000000003</v>
      </c>
      <c r="C26" s="18">
        <f t="shared" si="5"/>
        <v>4.4899999999999949</v>
      </c>
      <c r="D26" s="18">
        <f t="shared" si="10"/>
        <v>0.5</v>
      </c>
      <c r="E26" s="18">
        <f t="shared" si="7"/>
        <v>0.5</v>
      </c>
      <c r="F26" s="18">
        <f t="shared" si="11"/>
        <v>4.3799999999999955</v>
      </c>
      <c r="G26" s="18">
        <f t="shared" si="9"/>
        <v>2.1899999999999977</v>
      </c>
      <c r="H26" s="18"/>
    </row>
    <row r="27" spans="1:8" x14ac:dyDescent="0.25">
      <c r="A27" s="18">
        <f>'Cross-Section Survey'!B33</f>
        <v>14</v>
      </c>
      <c r="B27" s="18">
        <f>'Cross-Section Survey'!F33</f>
        <v>94.215000000000003</v>
      </c>
      <c r="C27" s="18">
        <f t="shared" si="5"/>
        <v>4.5999999999999943</v>
      </c>
      <c r="D27" s="18">
        <f t="shared" si="10"/>
        <v>0.5</v>
      </c>
      <c r="E27" s="18">
        <f t="shared" si="7"/>
        <v>0.5</v>
      </c>
      <c r="F27" s="18">
        <f t="shared" si="11"/>
        <v>4.5699999999999932</v>
      </c>
      <c r="G27" s="18">
        <f t="shared" si="9"/>
        <v>2.2849999999999966</v>
      </c>
      <c r="H27" s="18"/>
    </row>
    <row r="28" spans="1:8" x14ac:dyDescent="0.25">
      <c r="A28" s="18">
        <f>'Cross-Section Survey'!B34</f>
        <v>14.5</v>
      </c>
      <c r="B28" s="18">
        <f>'Cross-Section Survey'!F34</f>
        <v>94.135000000000005</v>
      </c>
      <c r="C28" s="18">
        <f>IF(B28&gt;$B$7,0,ABS($B$7-B28))</f>
        <v>4.6799999999999926</v>
      </c>
      <c r="D28" s="18">
        <f t="shared" si="10"/>
        <v>0.5</v>
      </c>
      <c r="E28" s="18">
        <f t="shared" si="7"/>
        <v>0.5</v>
      </c>
      <c r="F28">
        <f t="shared" si="11"/>
        <v>4.6349999999999909</v>
      </c>
      <c r="G28">
        <f>IF(F28&lt;0,0,F28*E28)</f>
        <v>2.3174999999999955</v>
      </c>
      <c r="H28" s="18"/>
    </row>
    <row r="29" spans="1:8" x14ac:dyDescent="0.25">
      <c r="A29" s="18">
        <f>'Cross-Section Survey'!B35</f>
        <v>15</v>
      </c>
      <c r="B29" s="18">
        <f>'Cross-Section Survey'!F35</f>
        <v>94.375</v>
      </c>
      <c r="C29" s="18">
        <f>IF(B29&gt;$B$7,0,ABS($B$7-B29))</f>
        <v>4.4399999999999977</v>
      </c>
      <c r="D29" s="18">
        <f t="shared" si="10"/>
        <v>0.5</v>
      </c>
      <c r="E29" s="18">
        <f t="shared" si="7"/>
        <v>0.5</v>
      </c>
      <c r="F29" s="23">
        <f t="shared" si="11"/>
        <v>4.4849999999999923</v>
      </c>
      <c r="G29" s="53">
        <f>IF(F29&lt;0,0,F29*E29)</f>
        <v>2.2424999999999962</v>
      </c>
      <c r="H29" s="18"/>
    </row>
    <row r="30" spans="1:8" x14ac:dyDescent="0.25">
      <c r="A30" s="18">
        <f>'Cross-Section Survey'!B36</f>
        <v>15.5</v>
      </c>
      <c r="B30" s="18">
        <f>'Cross-Section Survey'!F36</f>
        <v>94.265000000000001</v>
      </c>
      <c r="C30" s="18">
        <f>IF(B30&gt;$B$7,0,ABS($B$7-B30))</f>
        <v>4.5499999999999972</v>
      </c>
      <c r="D30" s="18">
        <f>IF(C30&gt;=0,A30-A29,0)</f>
        <v>0.5</v>
      </c>
      <c r="E30" s="18">
        <f t="shared" si="7"/>
        <v>0.5</v>
      </c>
      <c r="F30" s="23">
        <f t="shared" ref="F30:F35" si="12">(C24+C30)/2</f>
        <v>4.6149999999999949</v>
      </c>
      <c r="G30" s="53">
        <f>IF(F30&lt;0,0,F30*E30)</f>
        <v>2.3074999999999974</v>
      </c>
      <c r="H30" s="18"/>
    </row>
    <row r="31" spans="1:8" x14ac:dyDescent="0.25">
      <c r="A31" s="18">
        <f>'Cross-Section Survey'!B37</f>
        <v>16</v>
      </c>
      <c r="B31" s="18">
        <f>'Cross-Section Survey'!F37</f>
        <v>94.415000000000006</v>
      </c>
      <c r="C31" s="18">
        <f>IF(B31&gt;$B$7,0,ABS($B$7-B31))</f>
        <v>4.3999999999999915</v>
      </c>
      <c r="D31" s="18">
        <f t="shared" si="10"/>
        <v>0.5</v>
      </c>
      <c r="E31" s="18">
        <f t="shared" si="7"/>
        <v>0.5</v>
      </c>
      <c r="F31" s="23">
        <f t="shared" si="12"/>
        <v>4.5549999999999926</v>
      </c>
      <c r="G31" s="53">
        <f>IF(F31&lt;0,0,F31*E31)</f>
        <v>2.2774999999999963</v>
      </c>
      <c r="H31" s="18"/>
    </row>
    <row r="32" spans="1:8" x14ac:dyDescent="0.25">
      <c r="A32" s="18">
        <f>'Cross-Section Survey'!B38</f>
        <v>16.5</v>
      </c>
      <c r="B32" s="18">
        <f>'Cross-Section Survey'!F38</f>
        <v>94.25500000000001</v>
      </c>
      <c r="C32" s="18">
        <f t="shared" ref="C32:C37" si="13">IF(B32&gt;$B$7,0,ABS($B$7-B32))</f>
        <v>4.5599999999999881</v>
      </c>
      <c r="D32" s="18">
        <f t="shared" ref="D32:D37" si="14">IF(C32&gt;=0,A32-A31,0)</f>
        <v>0.5</v>
      </c>
      <c r="E32" s="18">
        <f t="shared" si="7"/>
        <v>0.5</v>
      </c>
      <c r="F32" s="23">
        <f t="shared" si="12"/>
        <v>4.5249999999999915</v>
      </c>
      <c r="G32" s="53">
        <f t="shared" ref="G32:G37" si="15">IF(F32&lt;0,0,F32*E32)</f>
        <v>2.2624999999999957</v>
      </c>
      <c r="H32" s="18"/>
    </row>
    <row r="33" spans="1:8" x14ac:dyDescent="0.25">
      <c r="A33" s="18">
        <f>'Cross-Section Survey'!B39</f>
        <v>17</v>
      </c>
      <c r="B33" s="18">
        <f>'Cross-Section Survey'!F39</f>
        <v>94.385000000000005</v>
      </c>
      <c r="C33" s="18">
        <f t="shared" si="13"/>
        <v>4.4299999999999926</v>
      </c>
      <c r="D33" s="18">
        <f t="shared" si="14"/>
        <v>0.5</v>
      </c>
      <c r="E33" s="18">
        <f t="shared" si="7"/>
        <v>0.5</v>
      </c>
      <c r="F33" s="23">
        <f t="shared" si="12"/>
        <v>4.5149999999999935</v>
      </c>
      <c r="G33" s="53">
        <f t="shared" si="15"/>
        <v>2.2574999999999967</v>
      </c>
      <c r="H33" s="18"/>
    </row>
    <row r="34" spans="1:8" x14ac:dyDescent="0.25">
      <c r="A34" s="18">
        <f>'Cross-Section Survey'!B40</f>
        <v>17.5</v>
      </c>
      <c r="B34" s="18">
        <f>'Cross-Section Survey'!F40</f>
        <v>94.25500000000001</v>
      </c>
      <c r="C34" s="18">
        <f t="shared" si="13"/>
        <v>4.5599999999999881</v>
      </c>
      <c r="D34" s="18">
        <f t="shared" si="14"/>
        <v>0.5</v>
      </c>
      <c r="E34" s="18">
        <f t="shared" si="7"/>
        <v>0.5</v>
      </c>
      <c r="F34" s="23">
        <f t="shared" si="12"/>
        <v>4.6199999999999903</v>
      </c>
      <c r="G34" s="53">
        <f t="shared" si="15"/>
        <v>2.3099999999999952</v>
      </c>
      <c r="H34" s="18"/>
    </row>
    <row r="35" spans="1:8" x14ac:dyDescent="0.25">
      <c r="A35" s="18">
        <f>'Cross-Section Survey'!B41</f>
        <v>18</v>
      </c>
      <c r="B35" s="18">
        <f>'Cross-Section Survey'!F41</f>
        <v>94.295000000000002</v>
      </c>
      <c r="C35" s="18">
        <f t="shared" si="13"/>
        <v>4.519999999999996</v>
      </c>
      <c r="D35" s="18">
        <f t="shared" si="14"/>
        <v>0.5</v>
      </c>
      <c r="E35" s="18">
        <f t="shared" si="7"/>
        <v>0.5</v>
      </c>
      <c r="F35" s="23">
        <f t="shared" si="12"/>
        <v>4.4799999999999969</v>
      </c>
      <c r="G35" s="53">
        <f t="shared" si="15"/>
        <v>2.2399999999999984</v>
      </c>
      <c r="H35" s="18"/>
    </row>
    <row r="36" spans="1:8" x14ac:dyDescent="0.25">
      <c r="A36" s="18">
        <f>'Cross-Section Survey'!B42</f>
        <v>18.5</v>
      </c>
      <c r="B36" s="18">
        <f>'Cross-Section Survey'!F42</f>
        <v>94.39500000000001</v>
      </c>
      <c r="C36" s="18">
        <f t="shared" si="13"/>
        <v>4.4199999999999875</v>
      </c>
      <c r="D36" s="18">
        <f t="shared" si="14"/>
        <v>0.5</v>
      </c>
      <c r="E36" s="18">
        <f t="shared" si="7"/>
        <v>0.5</v>
      </c>
      <c r="F36" s="23">
        <f t="shared" ref="F36:F37" si="16">(C30+C36)/2</f>
        <v>4.4849999999999923</v>
      </c>
      <c r="G36" s="53">
        <f t="shared" si="15"/>
        <v>2.2424999999999962</v>
      </c>
      <c r="H36" s="18"/>
    </row>
    <row r="37" spans="1:8" x14ac:dyDescent="0.25">
      <c r="A37" s="18">
        <f>'Cross-Section Survey'!B43</f>
        <v>19</v>
      </c>
      <c r="B37" s="18">
        <f>'Cross-Section Survey'!F43</f>
        <v>94.484999999999999</v>
      </c>
      <c r="C37" s="18">
        <f t="shared" si="13"/>
        <v>4.3299999999999983</v>
      </c>
      <c r="D37" s="18">
        <f t="shared" si="14"/>
        <v>0.5</v>
      </c>
      <c r="E37" s="18">
        <f t="shared" si="7"/>
        <v>0.5</v>
      </c>
      <c r="F37" s="23">
        <f t="shared" si="16"/>
        <v>4.3649999999999949</v>
      </c>
      <c r="G37" s="53">
        <f t="shared" si="15"/>
        <v>2.1824999999999974</v>
      </c>
      <c r="H37" s="18"/>
    </row>
    <row r="38" spans="1:8" x14ac:dyDescent="0.25">
      <c r="A38" s="18">
        <f>'Cross-Section Survey'!B44</f>
        <v>19.5</v>
      </c>
      <c r="B38" s="18">
        <f>'Cross-Section Survey'!F44</f>
        <v>94.435000000000002</v>
      </c>
      <c r="C38" s="18">
        <f t="shared" ref="C38:C46" si="17">IF(B38&gt;$B$7,0,ABS($B$7-B38))</f>
        <v>4.3799999999999955</v>
      </c>
      <c r="D38" s="18">
        <f t="shared" ref="D38:D46" si="18">IF(C38&gt;=0,A38-A37,0)</f>
        <v>0.5</v>
      </c>
      <c r="E38" s="18">
        <f t="shared" si="7"/>
        <v>0.5</v>
      </c>
      <c r="F38" s="23">
        <f t="shared" ref="F38:F46" si="19">(C32+C38)/2</f>
        <v>4.4699999999999918</v>
      </c>
      <c r="G38" s="53">
        <f t="shared" ref="G38:G46" si="20">IF(F38&lt;0,0,F38*E38)</f>
        <v>2.2349999999999959</v>
      </c>
      <c r="H38" s="18"/>
    </row>
    <row r="39" spans="1:8" x14ac:dyDescent="0.25">
      <c r="A39" s="18">
        <f>'Cross-Section Survey'!B45</f>
        <v>20</v>
      </c>
      <c r="B39" s="18">
        <f>'Cross-Section Survey'!F45</f>
        <v>94.50500000000001</v>
      </c>
      <c r="C39" s="18">
        <f t="shared" si="17"/>
        <v>4.3099999999999881</v>
      </c>
      <c r="D39" s="18">
        <f t="shared" si="18"/>
        <v>0.5</v>
      </c>
      <c r="E39" s="18">
        <f t="shared" si="7"/>
        <v>0.5</v>
      </c>
      <c r="F39" s="23">
        <f t="shared" si="19"/>
        <v>4.3699999999999903</v>
      </c>
      <c r="G39" s="53">
        <f t="shared" si="20"/>
        <v>2.1849999999999952</v>
      </c>
      <c r="H39" s="18"/>
    </row>
    <row r="40" spans="1:8" x14ac:dyDescent="0.25">
      <c r="A40" s="18">
        <f>'Cross-Section Survey'!B46</f>
        <v>20.5</v>
      </c>
      <c r="B40" s="18">
        <f>'Cross-Section Survey'!F46</f>
        <v>94.585000000000008</v>
      </c>
      <c r="C40" s="18">
        <f t="shared" si="17"/>
        <v>4.2299999999999898</v>
      </c>
      <c r="D40" s="18">
        <f t="shared" si="18"/>
        <v>0.5</v>
      </c>
      <c r="E40" s="18">
        <f t="shared" si="7"/>
        <v>0.5</v>
      </c>
      <c r="F40" s="23">
        <f t="shared" si="19"/>
        <v>4.3949999999999889</v>
      </c>
      <c r="G40" s="53">
        <f t="shared" si="20"/>
        <v>2.1974999999999945</v>
      </c>
      <c r="H40" s="18"/>
    </row>
    <row r="41" spans="1:8" x14ac:dyDescent="0.25">
      <c r="A41" s="18">
        <f>'Cross-Section Survey'!B47</f>
        <v>21</v>
      </c>
      <c r="B41" s="18">
        <f>'Cross-Section Survey'!F47</f>
        <v>94.775000000000006</v>
      </c>
      <c r="C41" s="18">
        <f t="shared" si="17"/>
        <v>4.039999999999992</v>
      </c>
      <c r="D41" s="18">
        <f t="shared" si="18"/>
        <v>0.5</v>
      </c>
      <c r="E41" s="18">
        <f t="shared" si="7"/>
        <v>0.5</v>
      </c>
      <c r="F41" s="23">
        <f t="shared" si="19"/>
        <v>4.279999999999994</v>
      </c>
      <c r="G41" s="53">
        <f t="shared" si="20"/>
        <v>2.139999999999997</v>
      </c>
      <c r="H41" s="18"/>
    </row>
    <row r="42" spans="1:8" x14ac:dyDescent="0.25">
      <c r="A42" s="18">
        <f>'Cross-Section Survey'!B48</f>
        <v>21.5</v>
      </c>
      <c r="B42" s="18">
        <f>'Cross-Section Survey'!F48</f>
        <v>94.835000000000008</v>
      </c>
      <c r="C42" s="18">
        <f t="shared" si="17"/>
        <v>3.9799999999999898</v>
      </c>
      <c r="D42" s="18">
        <f t="shared" si="18"/>
        <v>0.5</v>
      </c>
      <c r="E42" s="18">
        <f t="shared" si="7"/>
        <v>0.5</v>
      </c>
      <c r="F42" s="23">
        <f t="shared" si="19"/>
        <v>4.1999999999999886</v>
      </c>
      <c r="G42" s="53">
        <f t="shared" si="20"/>
        <v>2.0999999999999943</v>
      </c>
      <c r="H42" s="18"/>
    </row>
    <row r="43" spans="1:8" x14ac:dyDescent="0.25">
      <c r="A43" s="18">
        <f>'Cross-Section Survey'!B49</f>
        <v>22</v>
      </c>
      <c r="B43" s="18">
        <f>'Cross-Section Survey'!F49</f>
        <v>94.885000000000005</v>
      </c>
      <c r="C43" s="18">
        <f t="shared" si="17"/>
        <v>3.9299999999999926</v>
      </c>
      <c r="D43" s="18">
        <f t="shared" si="18"/>
        <v>0.5</v>
      </c>
      <c r="E43" s="18">
        <f t="shared" si="7"/>
        <v>0.5</v>
      </c>
      <c r="F43" s="23">
        <f t="shared" si="19"/>
        <v>4.1299999999999955</v>
      </c>
      <c r="G43" s="53">
        <f t="shared" si="20"/>
        <v>2.0649999999999977</v>
      </c>
      <c r="H43" s="18"/>
    </row>
    <row r="44" spans="1:8" x14ac:dyDescent="0.25">
      <c r="A44" s="18">
        <f>'Cross-Section Survey'!B50</f>
        <v>22.5</v>
      </c>
      <c r="B44" s="18">
        <f>'Cross-Section Survey'!F50</f>
        <v>94.965000000000003</v>
      </c>
      <c r="C44" s="18">
        <f t="shared" si="17"/>
        <v>3.8499999999999943</v>
      </c>
      <c r="D44" s="18">
        <f t="shared" si="18"/>
        <v>0.5</v>
      </c>
      <c r="E44" s="18">
        <f t="shared" si="7"/>
        <v>0.5</v>
      </c>
      <c r="F44" s="23">
        <f t="shared" si="19"/>
        <v>4.1149999999999949</v>
      </c>
      <c r="G44" s="53">
        <f t="shared" si="20"/>
        <v>2.0574999999999974</v>
      </c>
      <c r="H44" s="18"/>
    </row>
    <row r="45" spans="1:8" x14ac:dyDescent="0.25">
      <c r="A45" s="18">
        <f>'Cross-Section Survey'!B51</f>
        <v>23</v>
      </c>
      <c r="B45" s="18">
        <f>'Cross-Section Survey'!F51</f>
        <v>95.025000000000006</v>
      </c>
      <c r="C45" s="18">
        <f t="shared" si="17"/>
        <v>3.789999999999992</v>
      </c>
      <c r="D45" s="18">
        <f t="shared" si="18"/>
        <v>0.5</v>
      </c>
      <c r="E45" s="18">
        <f t="shared" si="7"/>
        <v>0.5</v>
      </c>
      <c r="F45" s="23">
        <f t="shared" si="19"/>
        <v>4.0499999999999901</v>
      </c>
      <c r="G45" s="53">
        <f t="shared" si="20"/>
        <v>2.024999999999995</v>
      </c>
      <c r="H45" s="18"/>
    </row>
    <row r="46" spans="1:8" x14ac:dyDescent="0.25">
      <c r="A46" s="18">
        <f>'Cross-Section Survey'!B52</f>
        <v>23.5</v>
      </c>
      <c r="B46" s="18">
        <f>'Cross-Section Survey'!F52</f>
        <v>95.155000000000001</v>
      </c>
      <c r="C46" s="18">
        <f t="shared" si="17"/>
        <v>3.6599999999999966</v>
      </c>
      <c r="D46" s="18">
        <f t="shared" si="18"/>
        <v>0.5</v>
      </c>
      <c r="E46" s="18">
        <f t="shared" si="7"/>
        <v>0.5</v>
      </c>
      <c r="F46" s="23">
        <f t="shared" si="19"/>
        <v>3.9449999999999932</v>
      </c>
      <c r="G46" s="53">
        <f t="shared" si="20"/>
        <v>1.9724999999999966</v>
      </c>
      <c r="H46" s="18"/>
    </row>
    <row r="47" spans="1:8" x14ac:dyDescent="0.25">
      <c r="A47" s="18">
        <f>'Cross-Section Survey'!B53</f>
        <v>24</v>
      </c>
      <c r="B47" s="18">
        <f>'Cross-Section Survey'!F53</f>
        <v>95.285000000000011</v>
      </c>
      <c r="C47" s="18">
        <f t="shared" ref="C47:C48" si="21">IF(B47&gt;$B$7,0,ABS($B$7-B47))</f>
        <v>3.5299999999999869</v>
      </c>
      <c r="D47" s="18">
        <f t="shared" ref="D47:D48" si="22">IF(C47&gt;=0,A47-A46,0)</f>
        <v>0.5</v>
      </c>
      <c r="E47" s="18">
        <f t="shared" si="7"/>
        <v>0.5</v>
      </c>
      <c r="F47" s="23">
        <f t="shared" ref="F47:F48" si="23">(C41+C47)/2</f>
        <v>3.7849999999999895</v>
      </c>
      <c r="G47" s="53">
        <f t="shared" ref="G47:G48" si="24">IF(F47&lt;0,0,F47*E47)</f>
        <v>1.8924999999999947</v>
      </c>
      <c r="H47" s="18"/>
    </row>
    <row r="48" spans="1:8" x14ac:dyDescent="0.25">
      <c r="A48" s="18">
        <f>'Cross-Section Survey'!B54</f>
        <v>24.5</v>
      </c>
      <c r="B48" s="18">
        <f>'Cross-Section Survey'!F54</f>
        <v>95.435000000000002</v>
      </c>
      <c r="C48" s="18">
        <f t="shared" si="21"/>
        <v>3.3799999999999955</v>
      </c>
      <c r="D48" s="18">
        <f t="shared" si="22"/>
        <v>0.5</v>
      </c>
      <c r="E48" s="18">
        <f t="shared" si="7"/>
        <v>0.5</v>
      </c>
      <c r="F48" s="23">
        <f t="shared" si="23"/>
        <v>3.6799999999999926</v>
      </c>
      <c r="G48" s="53">
        <f t="shared" si="24"/>
        <v>1.8399999999999963</v>
      </c>
      <c r="H48" s="18"/>
    </row>
    <row r="49" spans="1:8" x14ac:dyDescent="0.25">
      <c r="A49" s="18">
        <f>'Cross-Section Survey'!B55</f>
        <v>25</v>
      </c>
      <c r="B49" s="18">
        <f>'Cross-Section Survey'!F55</f>
        <v>95.50500000000001</v>
      </c>
      <c r="C49" s="18">
        <f t="shared" ref="C49:C60" si="25">IF(B49&gt;$B$7,0,ABS($B$7-B49))</f>
        <v>3.3099999999999881</v>
      </c>
      <c r="D49" s="18">
        <f t="shared" ref="D49:D60" si="26">IF(C49&gt;=0,A49-A48,0)</f>
        <v>0.5</v>
      </c>
      <c r="E49" s="18">
        <f t="shared" si="7"/>
        <v>0.5</v>
      </c>
      <c r="F49" s="23">
        <f t="shared" ref="F49:F60" si="27">(C43+C49)/2</f>
        <v>3.6199999999999903</v>
      </c>
      <c r="G49" s="53">
        <f t="shared" ref="G49:G60" si="28">IF(F49&lt;0,0,F49*E49)</f>
        <v>1.8099999999999952</v>
      </c>
      <c r="H49" s="18"/>
    </row>
    <row r="50" spans="1:8" x14ac:dyDescent="0.25">
      <c r="A50" s="18">
        <f>'Cross-Section Survey'!B56</f>
        <v>25.5</v>
      </c>
      <c r="B50" s="18">
        <f>'Cross-Section Survey'!F56</f>
        <v>95.605000000000004</v>
      </c>
      <c r="C50" s="18">
        <f t="shared" si="25"/>
        <v>3.2099999999999937</v>
      </c>
      <c r="D50" s="18">
        <f t="shared" si="26"/>
        <v>0.5</v>
      </c>
      <c r="E50" s="18">
        <f t="shared" si="7"/>
        <v>0.5</v>
      </c>
      <c r="F50" s="23">
        <f t="shared" si="27"/>
        <v>3.529999999999994</v>
      </c>
      <c r="G50" s="53">
        <f t="shared" si="28"/>
        <v>1.764999999999997</v>
      </c>
      <c r="H50" s="18"/>
    </row>
    <row r="51" spans="1:8" x14ac:dyDescent="0.25">
      <c r="A51" s="18">
        <f>'Cross-Section Survey'!B57</f>
        <v>26</v>
      </c>
      <c r="B51" s="18">
        <f>'Cross-Section Survey'!F57</f>
        <v>95.675000000000011</v>
      </c>
      <c r="C51" s="18">
        <f t="shared" si="25"/>
        <v>3.1399999999999864</v>
      </c>
      <c r="D51" s="18">
        <f t="shared" si="26"/>
        <v>0.5</v>
      </c>
      <c r="E51" s="18">
        <f t="shared" si="7"/>
        <v>0.5</v>
      </c>
      <c r="F51" s="23">
        <f t="shared" si="27"/>
        <v>3.4649999999999892</v>
      </c>
      <c r="G51" s="53">
        <f t="shared" si="28"/>
        <v>1.7324999999999946</v>
      </c>
      <c r="H51" s="18"/>
    </row>
    <row r="52" spans="1:8" x14ac:dyDescent="0.25">
      <c r="A52" s="18">
        <f>'Cross-Section Survey'!B58</f>
        <v>26.5</v>
      </c>
      <c r="B52" s="18">
        <f>'Cross-Section Survey'!F58</f>
        <v>95.765000000000001</v>
      </c>
      <c r="C52" s="18">
        <f t="shared" si="25"/>
        <v>3.0499999999999972</v>
      </c>
      <c r="D52" s="18">
        <f t="shared" si="26"/>
        <v>0.5</v>
      </c>
      <c r="E52" s="18">
        <f t="shared" si="7"/>
        <v>0.5</v>
      </c>
      <c r="F52" s="23">
        <f t="shared" si="27"/>
        <v>3.3549999999999969</v>
      </c>
      <c r="G52" s="53">
        <f t="shared" si="28"/>
        <v>1.6774999999999984</v>
      </c>
      <c r="H52" s="18"/>
    </row>
    <row r="53" spans="1:8" x14ac:dyDescent="0.25">
      <c r="A53" s="18">
        <f>'Cross-Section Survey'!B59</f>
        <v>27</v>
      </c>
      <c r="B53" s="18">
        <f>'Cross-Section Survey'!F59</f>
        <v>95.785000000000011</v>
      </c>
      <c r="C53" s="18">
        <f t="shared" si="25"/>
        <v>3.0299999999999869</v>
      </c>
      <c r="D53" s="18">
        <f t="shared" si="26"/>
        <v>0.5</v>
      </c>
      <c r="E53" s="18">
        <f t="shared" si="7"/>
        <v>0.5</v>
      </c>
      <c r="F53" s="23">
        <f t="shared" si="27"/>
        <v>3.2799999999999869</v>
      </c>
      <c r="G53" s="53">
        <f t="shared" si="28"/>
        <v>1.6399999999999935</v>
      </c>
      <c r="H53" s="18"/>
    </row>
    <row r="54" spans="1:8" x14ac:dyDescent="0.25">
      <c r="A54" s="18">
        <f>'Cross-Section Survey'!B60</f>
        <v>27.5</v>
      </c>
      <c r="B54" s="18">
        <f>'Cross-Section Survey'!F60</f>
        <v>95.835000000000008</v>
      </c>
      <c r="C54" s="18">
        <f t="shared" si="25"/>
        <v>2.9799999999999898</v>
      </c>
      <c r="D54" s="18">
        <f t="shared" si="26"/>
        <v>0.5</v>
      </c>
      <c r="E54" s="18">
        <f t="shared" si="7"/>
        <v>0.5</v>
      </c>
      <c r="F54" s="23">
        <f t="shared" si="27"/>
        <v>3.1799999999999926</v>
      </c>
      <c r="G54" s="53">
        <f t="shared" si="28"/>
        <v>1.5899999999999963</v>
      </c>
      <c r="H54" s="18"/>
    </row>
    <row r="55" spans="1:8" x14ac:dyDescent="0.25">
      <c r="A55" s="18">
        <f>'Cross-Section Survey'!B61</f>
        <v>28</v>
      </c>
      <c r="B55" s="18">
        <f>'Cross-Section Survey'!F61</f>
        <v>95.865000000000009</v>
      </c>
      <c r="C55" s="18">
        <f t="shared" si="25"/>
        <v>2.9499999999999886</v>
      </c>
      <c r="D55" s="18">
        <f t="shared" si="26"/>
        <v>0.5</v>
      </c>
      <c r="E55" s="18">
        <f t="shared" si="7"/>
        <v>0.5</v>
      </c>
      <c r="F55" s="23">
        <f t="shared" si="27"/>
        <v>3.1299999999999883</v>
      </c>
      <c r="G55" s="53">
        <f t="shared" si="28"/>
        <v>1.5649999999999942</v>
      </c>
      <c r="H55" s="18"/>
    </row>
    <row r="56" spans="1:8" x14ac:dyDescent="0.25">
      <c r="A56" s="18">
        <f>'Cross-Section Survey'!B62</f>
        <v>28.5</v>
      </c>
      <c r="B56" s="18">
        <f>'Cross-Section Survey'!F62</f>
        <v>95.935000000000002</v>
      </c>
      <c r="C56" s="18">
        <f t="shared" si="25"/>
        <v>2.8799999999999955</v>
      </c>
      <c r="D56" s="18">
        <f t="shared" si="26"/>
        <v>0.5</v>
      </c>
      <c r="E56" s="18">
        <f t="shared" si="7"/>
        <v>0.5</v>
      </c>
      <c r="F56" s="23">
        <f t="shared" si="27"/>
        <v>3.0449999999999946</v>
      </c>
      <c r="G56" s="53">
        <f t="shared" si="28"/>
        <v>1.5224999999999973</v>
      </c>
      <c r="H56" s="18"/>
    </row>
    <row r="57" spans="1:8" x14ac:dyDescent="0.25">
      <c r="A57" s="18">
        <f>'Cross-Section Survey'!B63</f>
        <v>29</v>
      </c>
      <c r="B57" s="18">
        <f>'Cross-Section Survey'!F63</f>
        <v>95.935000000000002</v>
      </c>
      <c r="C57" s="18">
        <f t="shared" si="25"/>
        <v>2.8799999999999955</v>
      </c>
      <c r="D57" s="18">
        <f t="shared" si="26"/>
        <v>0.5</v>
      </c>
      <c r="E57" s="18">
        <f t="shared" si="7"/>
        <v>0.5</v>
      </c>
      <c r="F57" s="23">
        <f t="shared" si="27"/>
        <v>3.0099999999999909</v>
      </c>
      <c r="G57" s="53">
        <f t="shared" si="28"/>
        <v>1.5049999999999955</v>
      </c>
      <c r="H57" s="18"/>
    </row>
    <row r="58" spans="1:8" x14ac:dyDescent="0.25">
      <c r="A58" s="18">
        <f>'Cross-Section Survey'!B64</f>
        <v>29.2</v>
      </c>
      <c r="B58" s="18">
        <f>'Cross-Section Survey'!F64</f>
        <v>97.25500000000001</v>
      </c>
      <c r="C58" s="18">
        <f t="shared" si="25"/>
        <v>1.5599999999999881</v>
      </c>
      <c r="D58" s="18">
        <f t="shared" si="26"/>
        <v>0.19999999999999929</v>
      </c>
      <c r="E58" s="18">
        <f t="shared" si="7"/>
        <v>0.19999999999999929</v>
      </c>
      <c r="F58" s="23">
        <f t="shared" si="27"/>
        <v>2.3049999999999926</v>
      </c>
      <c r="G58" s="53">
        <f t="shared" si="28"/>
        <v>0.46099999999999686</v>
      </c>
      <c r="H58" s="18"/>
    </row>
    <row r="59" spans="1:8" x14ac:dyDescent="0.25">
      <c r="A59" s="18">
        <f>'Cross-Section Survey'!B65</f>
        <v>30.2</v>
      </c>
      <c r="B59" s="18">
        <f>'Cross-Section Survey'!F65</f>
        <v>100.13500000000001</v>
      </c>
      <c r="C59" s="18">
        <f t="shared" si="25"/>
        <v>0</v>
      </c>
      <c r="D59" s="18">
        <f t="shared" si="26"/>
        <v>1</v>
      </c>
      <c r="E59" s="18">
        <f t="shared" si="7"/>
        <v>1</v>
      </c>
      <c r="F59" s="23">
        <f t="shared" si="27"/>
        <v>1.5149999999999935</v>
      </c>
      <c r="G59" s="53">
        <f t="shared" si="28"/>
        <v>1.5149999999999935</v>
      </c>
      <c r="H59" s="18"/>
    </row>
    <row r="60" spans="1:8" x14ac:dyDescent="0.25">
      <c r="A60" s="18">
        <f>'Cross-Section Survey'!B66</f>
        <v>33.799999999999997</v>
      </c>
      <c r="B60" s="18">
        <f>'Cross-Section Survey'!F66</f>
        <v>104.13500000000001</v>
      </c>
      <c r="C60" s="18">
        <f t="shared" si="25"/>
        <v>0</v>
      </c>
      <c r="D60" s="18">
        <f t="shared" si="26"/>
        <v>3.5999999999999979</v>
      </c>
      <c r="E60" s="18">
        <f t="shared" si="7"/>
        <v>3.5999999999999979</v>
      </c>
      <c r="F60" s="23">
        <f t="shared" si="27"/>
        <v>1.4899999999999949</v>
      </c>
      <c r="G60" s="53">
        <f t="shared" si="28"/>
        <v>5.3639999999999786</v>
      </c>
      <c r="H60" s="18"/>
    </row>
    <row r="61" spans="1:8" ht="14.5" x14ac:dyDescent="0.25">
      <c r="A61" s="18"/>
      <c r="B61" s="18"/>
      <c r="C61" s="18"/>
      <c r="D61" s="18"/>
      <c r="E61" s="18"/>
      <c r="F61" s="23" t="s">
        <v>73</v>
      </c>
      <c r="G61" s="31">
        <f>SUM(G8:G60)</f>
        <v>111.33249999999978</v>
      </c>
      <c r="H61" s="18"/>
    </row>
    <row r="62" spans="1:8" x14ac:dyDescent="0.25">
      <c r="A62" s="18"/>
      <c r="B62" s="18"/>
      <c r="C62" s="18"/>
      <c r="D62" s="18"/>
      <c r="E62" s="18"/>
      <c r="F62" s="23"/>
      <c r="G62" s="53"/>
      <c r="H62" s="18"/>
    </row>
    <row r="63" spans="1:8" x14ac:dyDescent="0.25">
      <c r="A63" s="18"/>
      <c r="B63" s="18"/>
      <c r="C63" s="18"/>
      <c r="D63" s="18"/>
      <c r="E63" s="18"/>
      <c r="F63" s="23"/>
      <c r="G63" s="53"/>
      <c r="H63" s="18"/>
    </row>
    <row r="64" spans="1:8" x14ac:dyDescent="0.25">
      <c r="A64" s="18"/>
      <c r="B64" s="18"/>
      <c r="C64" s="18"/>
      <c r="D64" s="18"/>
      <c r="E64" s="18"/>
      <c r="H64" s="18"/>
    </row>
    <row r="65" spans="1:8" x14ac:dyDescent="0.25">
      <c r="A65" s="18"/>
      <c r="B65" s="18"/>
      <c r="C65" s="18"/>
      <c r="D65" s="18"/>
      <c r="E65" s="18"/>
      <c r="F65" s="18"/>
      <c r="G65" s="54"/>
      <c r="H65" s="18"/>
    </row>
    <row r="66" spans="1:8" x14ac:dyDescent="0.25">
      <c r="G66" s="55"/>
      <c r="H66" s="18"/>
    </row>
    <row r="67" spans="1:8" ht="13" x14ac:dyDescent="0.3">
      <c r="A67" s="9" t="s">
        <v>74</v>
      </c>
      <c r="H67" s="18"/>
    </row>
    <row r="68" spans="1:8" ht="13" thickBot="1" x14ac:dyDescent="0.3">
      <c r="H68" s="18"/>
    </row>
    <row r="69" spans="1:8" ht="15" thickBot="1" x14ac:dyDescent="0.3">
      <c r="A69" s="95" t="s">
        <v>75</v>
      </c>
      <c r="B69" s="95"/>
      <c r="C69" s="95" t="s">
        <v>76</v>
      </c>
      <c r="D69" s="95"/>
      <c r="E69" s="63"/>
      <c r="F69" s="95" t="s">
        <v>77</v>
      </c>
      <c r="G69" s="95"/>
      <c r="H69" s="3" t="s">
        <v>78</v>
      </c>
    </row>
    <row r="70" spans="1:8" ht="13" thickBot="1" x14ac:dyDescent="0.3">
      <c r="A70" s="96">
        <f>G61</f>
        <v>111.33249999999978</v>
      </c>
      <c r="B70" s="97"/>
      <c r="C70" s="96">
        <f>SUM(E8:E60)</f>
        <v>33.799999999999997</v>
      </c>
      <c r="D70" s="97"/>
      <c r="E70" s="24"/>
      <c r="F70" s="96">
        <f>IF(C70=0,0,A70/C70)</f>
        <v>3.2938609467455562</v>
      </c>
      <c r="G70" s="98"/>
      <c r="H70" s="30">
        <f>IF(F70=0,0,C70/F70)</f>
        <v>10.261513933487544</v>
      </c>
    </row>
    <row r="71" spans="1:8" ht="13" thickBot="1" x14ac:dyDescent="0.3"/>
    <row r="72" spans="1:8" ht="13" thickBot="1" x14ac:dyDescent="0.3">
      <c r="A72" s="95" t="s">
        <v>79</v>
      </c>
      <c r="B72" s="95"/>
      <c r="C72" s="95"/>
      <c r="D72" s="95" t="s">
        <v>80</v>
      </c>
      <c r="E72" s="95"/>
      <c r="F72" s="95"/>
    </row>
    <row r="73" spans="1:8" x14ac:dyDescent="0.25">
      <c r="A73" s="99">
        <f>'Cross-Section Survey'!N14</f>
        <v>0</v>
      </c>
      <c r="B73" s="99"/>
      <c r="C73" s="99"/>
      <c r="D73" s="99">
        <f>IF(C70=0,0,A73/C70)</f>
        <v>0</v>
      </c>
      <c r="E73" s="99"/>
      <c r="F73" s="99"/>
    </row>
    <row r="74" spans="1:8" x14ac:dyDescent="0.25">
      <c r="A74" s="94" t="s">
        <v>81</v>
      </c>
      <c r="B74" s="94"/>
      <c r="C74" s="94"/>
      <c r="D74" s="32"/>
    </row>
  </sheetData>
  <mergeCells count="12">
    <mergeCell ref="A1:V1"/>
    <mergeCell ref="A74:C74"/>
    <mergeCell ref="A69:B69"/>
    <mergeCell ref="C69:D69"/>
    <mergeCell ref="F69:G69"/>
    <mergeCell ref="A70:B70"/>
    <mergeCell ref="C70:D70"/>
    <mergeCell ref="F70:G70"/>
    <mergeCell ref="A73:C73"/>
    <mergeCell ref="D73:F73"/>
    <mergeCell ref="D72:F72"/>
    <mergeCell ref="A72:C72"/>
  </mergeCells>
  <phoneticPr fontId="3" type="noConversion"/>
  <pageMargins left="0.75" right="0.75" top="1" bottom="1" header="0.5" footer="0.5"/>
  <pageSetup scale="90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F18" sqref="F18"/>
    </sheetView>
  </sheetViews>
  <sheetFormatPr defaultColWidth="8.81640625" defaultRowHeight="12.5" x14ac:dyDescent="0.25"/>
  <sheetData>
    <row r="1" spans="1:5" ht="13" thickBot="1" x14ac:dyDescent="0.3">
      <c r="A1" s="41">
        <v>9</v>
      </c>
      <c r="B1" s="43">
        <v>2</v>
      </c>
      <c r="C1" s="42">
        <v>0.1</v>
      </c>
      <c r="D1" s="36"/>
      <c r="E1" s="38">
        <f>A1+(B1+C1)/12</f>
        <v>9.1750000000000007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6F3C8CFE931949879711C214A821C7" ma:contentTypeVersion="10" ma:contentTypeDescription="Create a new document." ma:contentTypeScope="" ma:versionID="6662592565dd5e3527a34782baa5def0">
  <xsd:schema xmlns:xsd="http://www.w3.org/2001/XMLSchema" xmlns:xs="http://www.w3.org/2001/XMLSchema" xmlns:p="http://schemas.microsoft.com/office/2006/metadata/properties" xmlns:ns2="eae3740e-1a46-4f53-9f1d-3e71187ca0c1" targetNamespace="http://schemas.microsoft.com/office/2006/metadata/properties" ma:root="true" ma:fieldsID="7d27267730bcd14f197aee90f5de2a89" ns2:_="">
    <xsd:import namespace="eae3740e-1a46-4f53-9f1d-3e71187ca0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e3740e-1a46-4f53-9f1d-3e71187ca0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63E1B2-5785-483D-9764-E3950FDD1772}">
  <ds:schemaRefs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eae3740e-1a46-4f53-9f1d-3e71187ca0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4DD0BA5-14CB-449F-8171-17D3709F4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e3740e-1a46-4f53-9f1d-3e71187ca0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08EB0C-E0AA-4B90-81AF-2B48DC0BFC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Cross-Section Survey</vt:lpstr>
      <vt:lpstr>Work Calculations</vt:lpstr>
      <vt:lpstr>Sheet3</vt:lpstr>
    </vt:vector>
  </TitlesOfParts>
  <Manager/>
  <Company>Agri-Life Research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amhuerta</dc:creator>
  <cp:keywords/>
  <dc:description/>
  <cp:lastModifiedBy>Clare Entwistle</cp:lastModifiedBy>
  <cp:revision/>
  <dcterms:created xsi:type="dcterms:W3CDTF">2010-04-16T13:26:01Z</dcterms:created>
  <dcterms:modified xsi:type="dcterms:W3CDTF">2020-09-10T12:49:45Z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0x010100026F3C8CFE931949879711C214A821C7</vt:lpwstr>
  </property>
</Properties>
</file>